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rley\Personeria\Teletrabajo\Inventario de Activos Consolidado\"/>
    </mc:Choice>
  </mc:AlternateContent>
  <bookViews>
    <workbookView xWindow="-120" yWindow="-120" windowWidth="20730" windowHeight="11160" tabRatio="898"/>
  </bookViews>
  <sheets>
    <sheet name="01-DE" sheetId="29" r:id="rId1"/>
    <sheet name="02-GCI" sheetId="45" r:id="rId2"/>
    <sheet name="03-DTIC" sheetId="30" r:id="rId3"/>
    <sheet name="04-CE" sheetId="32" r:id="rId4"/>
    <sheet name="05-PDD" sheetId="33" r:id="rId5"/>
    <sheet name="06-PCFP" sheetId="34" r:id="rId6"/>
    <sheet name="07-PD" sheetId="35" r:id="rId7"/>
    <sheet name="08-GTH" sheetId="36" r:id="rId8"/>
    <sheet name="09-GA" sheetId="37" r:id="rId9"/>
    <sheet name="10-GF" sheetId="38" r:id="rId10"/>
    <sheet name="11-GC" sheetId="39" r:id="rId11"/>
    <sheet name="12-GD" sheetId="40" r:id="rId12"/>
    <sheet name="13-GJ" sheetId="41" r:id="rId13"/>
    <sheet name="14-SU" sheetId="42" r:id="rId14"/>
    <sheet name="15-CID" sheetId="43" r:id="rId15"/>
    <sheet name="16-ES" sheetId="44" r:id="rId16"/>
    <sheet name="INSTRUCCIONES" sheetId="4" r:id="rId17"/>
    <sheet name="LISTA" sheetId="22" state="hidden" r:id="rId18"/>
    <sheet name="Resultados" sheetId="25"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0" hidden="1">'01-DE'!$A$9:$AG$29</definedName>
    <definedName name="Conservación">LISTA!$D$2:$D$5</definedName>
    <definedName name="FORMATO">LISTA!$E$2:$E$16</definedName>
    <definedName name="Idioma">LISTA!$F$2:$F$5</definedName>
    <definedName name="MedioConservacionSoporte">[1]Datos!$C$1:$C$4</definedName>
    <definedName name="PROCESO">LISTA!$B$2:$B$17</definedName>
    <definedName name="Responsables">LISTA!$G$2:$G$7</definedName>
    <definedName name="Series">[1]Datos!$L$1:$L$72</definedName>
    <definedName name="tipologia">LISTA!$C$2:$C$7</definedName>
    <definedName name="tipologias">LISTA!$C$2:$C$8</definedName>
  </definedNames>
  <calcPr calcId="152511" concurrentCalc="0"/>
  <pivotCaches>
    <pivotCache cacheId="8" r:id="rId4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4" i="45" l="1"/>
  <c r="AG34" i="45"/>
  <c r="AF33" i="45"/>
  <c r="AG33" i="45"/>
  <c r="AF32" i="45"/>
  <c r="AG32" i="45"/>
  <c r="AF31" i="45"/>
  <c r="AG31" i="45"/>
  <c r="AF30" i="45"/>
  <c r="AG30" i="45"/>
  <c r="AF29" i="45"/>
  <c r="AG29" i="45"/>
  <c r="AF28" i="45"/>
  <c r="AG28" i="45"/>
  <c r="AF27" i="45"/>
  <c r="AG27" i="45"/>
  <c r="AF26" i="45"/>
  <c r="AG26" i="45"/>
  <c r="AF25" i="45"/>
  <c r="AG25" i="45"/>
  <c r="AF24" i="45"/>
  <c r="AG24" i="45"/>
  <c r="AF23" i="45"/>
  <c r="AG23" i="45"/>
  <c r="AF22" i="45"/>
  <c r="AG22" i="45"/>
  <c r="AF21" i="45"/>
  <c r="AG21" i="45"/>
  <c r="AF20" i="45"/>
  <c r="AG20" i="45"/>
  <c r="AF19" i="45"/>
  <c r="AG19" i="45"/>
  <c r="AF18" i="45"/>
  <c r="AG18" i="45"/>
  <c r="AF17" i="45"/>
  <c r="AG17" i="45"/>
  <c r="AF16" i="45"/>
  <c r="AG16" i="45"/>
  <c r="AF15" i="45"/>
  <c r="AG15" i="45"/>
  <c r="AF14" i="45"/>
  <c r="AG14" i="45"/>
  <c r="AF13" i="45"/>
  <c r="AG13" i="45"/>
  <c r="AF12" i="45"/>
  <c r="AG12" i="45"/>
  <c r="AF11" i="45"/>
  <c r="AG11" i="45"/>
  <c r="AF10" i="45"/>
  <c r="AG10" i="45"/>
  <c r="AF27" i="43"/>
  <c r="AG27" i="43"/>
  <c r="AF26" i="43"/>
  <c r="AG26" i="43"/>
  <c r="AF25" i="43"/>
  <c r="AG25" i="43"/>
  <c r="AF24" i="43"/>
  <c r="AG24" i="43"/>
  <c r="AF23" i="43"/>
  <c r="AG23" i="43"/>
  <c r="AF22" i="43"/>
  <c r="AG22" i="43"/>
  <c r="AF21" i="43"/>
  <c r="AG21" i="43"/>
  <c r="AF20" i="43"/>
  <c r="AG20" i="43"/>
  <c r="AF19" i="43"/>
  <c r="AG19" i="43"/>
  <c r="AF18" i="43"/>
  <c r="AG18" i="43"/>
  <c r="AF17" i="43"/>
  <c r="AG17" i="43"/>
  <c r="AF16" i="43"/>
  <c r="AG16" i="43"/>
  <c r="AF15" i="43"/>
  <c r="AG15" i="43"/>
  <c r="AF14" i="43"/>
  <c r="AG14" i="43"/>
  <c r="AF13" i="43"/>
  <c r="AG13" i="43"/>
  <c r="AF12" i="43"/>
  <c r="AG12" i="43"/>
  <c r="AF11" i="43"/>
  <c r="AG11" i="43"/>
  <c r="AF10" i="43"/>
  <c r="AG10" i="43"/>
  <c r="AF36" i="36"/>
  <c r="AG36" i="36"/>
  <c r="AF35" i="36"/>
  <c r="AG35" i="36"/>
  <c r="AF34" i="36"/>
  <c r="AG34" i="36"/>
  <c r="AF33" i="36"/>
  <c r="AG33" i="36"/>
  <c r="AG32" i="36"/>
  <c r="AG31" i="36"/>
  <c r="AG30" i="36"/>
  <c r="AG29" i="36"/>
  <c r="AF28" i="36"/>
  <c r="AG28" i="36"/>
  <c r="AG27" i="36"/>
  <c r="AF26" i="36"/>
  <c r="AG26" i="36"/>
  <c r="AF25" i="36"/>
  <c r="AG25" i="36"/>
  <c r="AF24" i="36"/>
  <c r="AG24" i="36"/>
  <c r="AF23" i="36"/>
  <c r="AG23" i="36"/>
  <c r="AF22" i="36"/>
  <c r="AG22" i="36"/>
  <c r="AF21" i="36"/>
  <c r="AG21" i="36"/>
  <c r="AF20" i="36"/>
  <c r="AG20" i="36"/>
  <c r="AF19" i="36"/>
  <c r="AG19" i="36"/>
  <c r="AF18" i="36"/>
  <c r="AG18" i="36"/>
  <c r="AF17" i="36"/>
  <c r="AG17" i="36"/>
  <c r="AF16" i="36"/>
  <c r="AG16" i="36"/>
  <c r="AF15" i="36"/>
  <c r="AG15" i="36"/>
  <c r="AF14" i="36"/>
  <c r="AG14" i="36"/>
  <c r="AF13" i="36"/>
  <c r="AG13" i="36"/>
  <c r="AF12" i="36"/>
  <c r="AG12" i="36"/>
  <c r="AG11" i="36"/>
  <c r="AF10" i="36"/>
  <c r="AG10" i="36"/>
  <c r="AF81" i="38"/>
  <c r="AG81" i="38"/>
  <c r="AF80" i="38"/>
  <c r="AG80" i="38"/>
  <c r="AG79" i="38"/>
  <c r="AG78" i="38"/>
  <c r="AG77" i="38"/>
  <c r="AF76" i="38"/>
  <c r="AG76" i="38"/>
  <c r="AF75" i="38"/>
  <c r="AG75" i="38"/>
  <c r="AG74" i="38"/>
  <c r="AF73" i="38"/>
  <c r="AG73" i="38"/>
  <c r="AF72" i="38"/>
  <c r="AG72" i="38"/>
  <c r="AF71" i="38"/>
  <c r="AG71" i="38"/>
  <c r="AF70" i="38"/>
  <c r="AG70" i="38"/>
  <c r="AF69" i="38"/>
  <c r="AG69" i="38"/>
  <c r="AF68" i="38"/>
  <c r="AG68" i="38"/>
  <c r="AF67" i="38"/>
  <c r="AG67" i="38"/>
  <c r="AF66" i="38"/>
  <c r="AG66" i="38"/>
  <c r="AF65" i="38"/>
  <c r="AG65" i="38"/>
  <c r="AF64" i="38"/>
  <c r="AG64" i="38"/>
  <c r="AF63" i="38"/>
  <c r="AG63" i="38"/>
  <c r="AF62" i="38"/>
  <c r="AG62" i="38"/>
  <c r="AF61" i="38"/>
  <c r="AG61" i="38"/>
  <c r="AG60" i="38"/>
  <c r="AF59" i="38"/>
  <c r="AG59" i="38"/>
  <c r="AF58" i="38"/>
  <c r="AG58" i="38"/>
  <c r="AF57" i="38"/>
  <c r="AG57" i="38"/>
  <c r="AF56" i="38"/>
  <c r="AG56" i="38"/>
  <c r="AF55" i="38"/>
  <c r="AG55" i="38"/>
  <c r="AF54" i="38"/>
  <c r="AG54" i="38"/>
  <c r="AF53" i="38"/>
  <c r="AG53" i="38"/>
  <c r="AF52" i="38"/>
  <c r="AG52" i="38"/>
  <c r="AF51" i="38"/>
  <c r="AG51" i="38"/>
  <c r="AF50" i="38"/>
  <c r="AG50" i="38"/>
  <c r="AF49" i="38"/>
  <c r="AG49" i="38"/>
  <c r="AF48" i="38"/>
  <c r="AG48" i="38"/>
  <c r="AF47" i="38"/>
  <c r="AG47" i="38"/>
  <c r="AF46" i="38"/>
  <c r="AG46" i="38"/>
  <c r="AF45" i="38"/>
  <c r="AG45" i="38"/>
  <c r="AF44" i="38"/>
  <c r="AG44" i="38"/>
  <c r="AF43" i="38"/>
  <c r="AG43" i="38"/>
  <c r="AF42" i="38"/>
  <c r="AG42" i="38"/>
  <c r="AF41" i="38"/>
  <c r="AG41" i="38"/>
  <c r="AF40" i="38"/>
  <c r="AG40" i="38"/>
  <c r="AF39" i="38"/>
  <c r="AG39" i="38"/>
  <c r="AF38" i="38"/>
  <c r="AG38" i="38"/>
  <c r="AF37" i="38"/>
  <c r="AG37" i="38"/>
  <c r="AF36" i="38"/>
  <c r="AG36" i="38"/>
  <c r="AF35" i="38"/>
  <c r="AG35" i="38"/>
  <c r="AF34" i="38"/>
  <c r="AG34" i="38"/>
  <c r="AF33" i="38"/>
  <c r="AG33" i="38"/>
  <c r="AF32" i="38"/>
  <c r="AG32" i="38"/>
  <c r="AF31" i="38"/>
  <c r="AG31" i="38"/>
  <c r="AF30" i="38"/>
  <c r="AG30" i="38"/>
  <c r="AF29" i="38"/>
  <c r="AG29" i="38"/>
  <c r="AF28" i="38"/>
  <c r="AG28" i="38"/>
  <c r="AF27" i="38"/>
  <c r="AG27" i="38"/>
  <c r="AF26" i="38"/>
  <c r="AG26" i="38"/>
  <c r="AF25" i="38"/>
  <c r="AG25" i="38"/>
  <c r="AF24" i="38"/>
  <c r="AG24" i="38"/>
  <c r="AF23" i="38"/>
  <c r="AG23" i="38"/>
  <c r="AF22" i="38"/>
  <c r="AG22" i="38"/>
  <c r="AF21" i="38"/>
  <c r="AG21" i="38"/>
  <c r="AF20" i="38"/>
  <c r="AG20" i="38"/>
  <c r="AF19" i="38"/>
  <c r="AG19" i="38"/>
  <c r="AF18" i="38"/>
  <c r="AG18" i="38"/>
  <c r="AF17" i="38"/>
  <c r="AG17" i="38"/>
  <c r="AF16" i="38"/>
  <c r="AG16" i="38"/>
  <c r="AF15" i="38"/>
  <c r="AG15" i="38"/>
  <c r="AF14" i="38"/>
  <c r="AG14" i="38"/>
  <c r="AF13" i="38"/>
  <c r="AG13" i="38"/>
  <c r="AF12" i="38"/>
  <c r="AG12" i="38"/>
  <c r="AF11" i="38"/>
  <c r="AG11" i="38"/>
  <c r="AG10" i="38"/>
  <c r="AF29" i="35"/>
  <c r="AG29" i="35"/>
  <c r="AF28" i="35"/>
  <c r="AG28" i="35"/>
  <c r="AF27" i="35"/>
  <c r="AG27" i="35"/>
  <c r="AF26" i="35"/>
  <c r="AG26" i="35"/>
  <c r="AF25" i="35"/>
  <c r="AG25" i="35"/>
  <c r="AF24" i="35"/>
  <c r="AG24" i="35"/>
  <c r="AF23" i="35"/>
  <c r="AG23" i="35"/>
  <c r="AF22" i="35"/>
  <c r="AG22" i="35"/>
  <c r="AF21" i="35"/>
  <c r="AG21" i="35"/>
  <c r="AF20" i="35"/>
  <c r="AG20" i="35"/>
  <c r="AF19" i="35"/>
  <c r="AG19" i="35"/>
  <c r="AF18" i="35"/>
  <c r="AG18" i="35"/>
  <c r="AF17" i="35"/>
  <c r="AG17" i="35"/>
  <c r="AF16" i="35"/>
  <c r="AG16" i="35"/>
  <c r="AF15" i="35"/>
  <c r="AG15" i="35"/>
  <c r="AF14" i="35"/>
  <c r="AG14" i="35"/>
  <c r="AF13" i="35"/>
  <c r="AG13" i="35"/>
  <c r="AF12" i="35"/>
  <c r="AG12" i="35"/>
  <c r="AF11" i="35"/>
  <c r="AG11" i="35"/>
  <c r="AF10" i="35"/>
  <c r="AG10" i="35"/>
  <c r="AF17" i="44"/>
  <c r="AG17" i="44"/>
  <c r="AF16" i="44"/>
  <c r="AG16" i="44"/>
  <c r="AF15" i="44"/>
  <c r="AG15" i="44"/>
  <c r="AF14" i="44"/>
  <c r="AG14" i="44"/>
  <c r="AF13" i="44"/>
  <c r="AG13" i="44"/>
  <c r="AF12" i="44"/>
  <c r="AG12" i="44"/>
  <c r="AF11" i="44"/>
  <c r="AG11" i="44"/>
  <c r="AF10" i="44"/>
  <c r="AG10" i="44"/>
  <c r="AF18" i="42"/>
  <c r="AG18" i="42"/>
  <c r="AF17" i="42"/>
  <c r="AG17" i="42"/>
  <c r="AF16" i="42"/>
  <c r="AG16" i="42"/>
  <c r="AF15" i="42"/>
  <c r="AG15" i="42"/>
  <c r="AF14" i="42"/>
  <c r="AG14" i="42"/>
  <c r="AF13" i="42"/>
  <c r="AG13" i="42"/>
  <c r="AF12" i="42"/>
  <c r="AG12" i="42"/>
  <c r="AF11" i="42"/>
  <c r="AG11" i="42"/>
  <c r="AF10" i="42"/>
  <c r="AG10" i="42"/>
  <c r="AF29" i="41"/>
  <c r="AG29" i="41"/>
  <c r="AF28" i="41"/>
  <c r="AG28" i="41"/>
  <c r="AF27" i="41"/>
  <c r="AG27" i="41"/>
  <c r="AF26" i="41"/>
  <c r="AG26" i="41"/>
  <c r="AF25" i="41"/>
  <c r="AG25" i="41"/>
  <c r="AF24" i="41"/>
  <c r="AG24" i="41"/>
  <c r="AF23" i="41"/>
  <c r="AG23" i="41"/>
  <c r="AF22" i="41"/>
  <c r="AG22" i="41"/>
  <c r="AF21" i="41"/>
  <c r="AG21" i="41"/>
  <c r="AF20" i="41"/>
  <c r="AG20" i="41"/>
  <c r="AF19" i="41"/>
  <c r="AG19" i="41"/>
  <c r="AF18" i="41"/>
  <c r="AG18" i="41"/>
  <c r="AF17" i="41"/>
  <c r="AG17" i="41"/>
  <c r="AF16" i="41"/>
  <c r="AG16" i="41"/>
  <c r="AF15" i="41"/>
  <c r="AG15" i="41"/>
  <c r="AF14" i="41"/>
  <c r="AG14" i="41"/>
  <c r="AF13" i="41"/>
  <c r="AG13" i="41"/>
  <c r="AF12" i="41"/>
  <c r="AG12" i="41"/>
  <c r="AF11" i="41"/>
  <c r="AG11" i="41"/>
  <c r="AF10" i="41"/>
  <c r="AG10" i="41"/>
  <c r="AF34" i="40"/>
  <c r="AG34" i="40"/>
  <c r="AF33" i="40"/>
  <c r="AG33" i="40"/>
  <c r="AF32" i="40"/>
  <c r="AG32" i="40"/>
  <c r="AF31" i="40"/>
  <c r="AG31" i="40"/>
  <c r="AF30" i="40"/>
  <c r="AG30" i="40"/>
  <c r="AF29" i="40"/>
  <c r="AG29" i="40"/>
  <c r="AF28" i="40"/>
  <c r="AG28" i="40"/>
  <c r="AF27" i="40"/>
  <c r="AG27" i="40"/>
  <c r="AF26" i="40"/>
  <c r="AG26" i="40"/>
  <c r="AF25" i="40"/>
  <c r="AG25" i="40"/>
  <c r="AF24" i="40"/>
  <c r="AG24" i="40"/>
  <c r="AF23" i="40"/>
  <c r="AG23" i="40"/>
  <c r="AF22" i="40"/>
  <c r="AG22" i="40"/>
  <c r="AF21" i="40"/>
  <c r="AG21" i="40"/>
  <c r="AF20" i="40"/>
  <c r="AG20" i="40"/>
  <c r="AF19" i="40"/>
  <c r="AG19" i="40"/>
  <c r="AF18" i="40"/>
  <c r="AG18" i="40"/>
  <c r="AF17" i="40"/>
  <c r="AG17" i="40"/>
  <c r="AF16" i="40"/>
  <c r="AG16" i="40"/>
  <c r="AF15" i="40"/>
  <c r="AG15" i="40"/>
  <c r="AF14" i="40"/>
  <c r="AG14" i="40"/>
  <c r="AF13" i="40"/>
  <c r="AG13" i="40"/>
  <c r="AF12" i="40"/>
  <c r="AG12" i="40"/>
  <c r="AF11" i="40"/>
  <c r="AG11" i="40"/>
  <c r="AF10" i="40"/>
  <c r="AG10" i="40"/>
  <c r="AF20" i="39"/>
  <c r="AG20" i="39"/>
  <c r="AF19" i="39"/>
  <c r="AG19" i="39"/>
  <c r="AF18" i="39"/>
  <c r="AG18" i="39"/>
  <c r="AF17" i="39"/>
  <c r="AG17" i="39"/>
  <c r="AF16" i="39"/>
  <c r="AG16" i="39"/>
  <c r="AF15" i="39"/>
  <c r="AG15" i="39"/>
  <c r="AF14" i="39"/>
  <c r="AG14" i="39"/>
  <c r="AF13" i="39"/>
  <c r="AG13" i="39"/>
  <c r="AF12" i="39"/>
  <c r="AG12" i="39"/>
  <c r="AF11" i="39"/>
  <c r="AG11" i="39"/>
  <c r="AF10" i="39"/>
  <c r="AG10" i="39"/>
  <c r="AF32" i="37"/>
  <c r="AG32" i="37"/>
  <c r="AF31" i="37"/>
  <c r="AG31" i="37"/>
  <c r="AF30" i="37"/>
  <c r="AG30" i="37"/>
  <c r="AF29" i="37"/>
  <c r="AG29" i="37"/>
  <c r="AF28" i="37"/>
  <c r="AG28" i="37"/>
  <c r="AF27" i="37"/>
  <c r="AG27" i="37"/>
  <c r="AF26" i="37"/>
  <c r="AG26" i="37"/>
  <c r="AF25" i="37"/>
  <c r="AG25" i="37"/>
  <c r="AF24" i="37"/>
  <c r="AG24" i="37"/>
  <c r="AF23" i="37"/>
  <c r="AG23" i="37"/>
  <c r="AF22" i="37"/>
  <c r="AG22" i="37"/>
  <c r="AF21" i="37"/>
  <c r="AG21" i="37"/>
  <c r="AF20" i="37"/>
  <c r="AG20" i="37"/>
  <c r="AF19" i="37"/>
  <c r="AG19" i="37"/>
  <c r="AF18" i="37"/>
  <c r="AG18" i="37"/>
  <c r="AF17" i="37"/>
  <c r="AG17" i="37"/>
  <c r="AF16" i="37"/>
  <c r="AG16" i="37"/>
  <c r="AF15" i="37"/>
  <c r="AG15" i="37"/>
  <c r="AF14" i="37"/>
  <c r="AG14" i="37"/>
  <c r="AF13" i="37"/>
  <c r="AG13" i="37"/>
  <c r="AF12" i="37"/>
  <c r="AG12" i="37"/>
  <c r="AF11" i="37"/>
  <c r="AG11" i="37"/>
  <c r="AF10" i="37"/>
  <c r="AG10" i="37"/>
  <c r="AF28" i="34"/>
  <c r="AG28" i="34"/>
  <c r="AF27" i="34"/>
  <c r="AG27" i="34"/>
  <c r="AF26" i="34"/>
  <c r="AG26" i="34"/>
  <c r="AF25" i="34"/>
  <c r="AG25" i="34"/>
  <c r="AF24" i="34"/>
  <c r="AG24" i="34"/>
  <c r="AF23" i="34"/>
  <c r="AG23" i="34"/>
  <c r="AF22" i="34"/>
  <c r="AG22" i="34"/>
  <c r="AF21" i="34"/>
  <c r="AG21" i="34"/>
  <c r="AF20" i="34"/>
  <c r="AG20" i="34"/>
  <c r="AF19" i="34"/>
  <c r="AG19" i="34"/>
  <c r="AF18" i="34"/>
  <c r="AG18" i="34"/>
  <c r="AF17" i="34"/>
  <c r="AG17" i="34"/>
  <c r="AF16" i="34"/>
  <c r="AG16" i="34"/>
  <c r="AF15" i="34"/>
  <c r="AG15" i="34"/>
  <c r="AF14" i="34"/>
  <c r="AG14" i="34"/>
  <c r="AF13" i="34"/>
  <c r="AG13" i="34"/>
  <c r="AF12" i="34"/>
  <c r="AG12" i="34"/>
  <c r="AF11" i="34"/>
  <c r="AG11" i="34"/>
  <c r="AF10" i="34"/>
  <c r="AG10" i="34"/>
  <c r="AF78" i="33"/>
  <c r="AG78" i="33"/>
  <c r="AF77" i="33"/>
  <c r="AG77" i="33"/>
  <c r="AF76" i="33"/>
  <c r="AG76" i="33"/>
  <c r="AF75" i="33"/>
  <c r="AG75" i="33"/>
  <c r="AF74" i="33"/>
  <c r="AG74" i="33"/>
  <c r="AF73" i="33"/>
  <c r="AG73" i="33"/>
  <c r="AF72" i="33"/>
  <c r="AG72" i="33"/>
  <c r="AF71" i="33"/>
  <c r="AG71" i="33"/>
  <c r="AF70" i="33"/>
  <c r="AG70" i="33"/>
  <c r="AF69" i="33"/>
  <c r="AG69" i="33"/>
  <c r="AF68" i="33"/>
  <c r="AG68" i="33"/>
  <c r="AF67" i="33"/>
  <c r="AG67" i="33"/>
  <c r="AF66" i="33"/>
  <c r="AG66" i="33"/>
  <c r="AF65" i="33"/>
  <c r="AG65" i="33"/>
  <c r="AF64" i="33"/>
  <c r="AG64" i="33"/>
  <c r="AF63" i="33"/>
  <c r="AG63" i="33"/>
  <c r="AF62" i="33"/>
  <c r="AG62" i="33"/>
  <c r="AF61" i="33"/>
  <c r="AG61" i="33"/>
  <c r="AF60" i="33"/>
  <c r="AG60" i="33"/>
  <c r="AF59" i="33"/>
  <c r="AG59" i="33"/>
  <c r="AF58" i="33"/>
  <c r="AG58" i="33"/>
  <c r="AF57" i="33"/>
  <c r="AG57" i="33"/>
  <c r="AF56" i="33"/>
  <c r="AG56" i="33"/>
  <c r="AF55" i="33"/>
  <c r="AG55" i="33"/>
  <c r="AF54" i="33"/>
  <c r="AG54" i="33"/>
  <c r="AF53" i="33"/>
  <c r="AG53" i="33"/>
  <c r="AF52" i="33"/>
  <c r="AG52" i="33"/>
  <c r="AF51" i="33"/>
  <c r="AG51" i="33"/>
  <c r="AF50" i="33"/>
  <c r="AG50" i="33"/>
  <c r="AF49" i="33"/>
  <c r="AG49" i="33"/>
  <c r="AF48" i="33"/>
  <c r="AG48" i="33"/>
  <c r="AF47" i="33"/>
  <c r="AG47" i="33"/>
  <c r="AF46" i="33"/>
  <c r="AG46" i="33"/>
  <c r="AF45" i="33"/>
  <c r="AG45" i="33"/>
  <c r="AF44" i="33"/>
  <c r="AG44" i="33"/>
  <c r="AF43" i="33"/>
  <c r="AG43" i="33"/>
  <c r="AF42" i="33"/>
  <c r="AG42" i="33"/>
  <c r="AF41" i="33"/>
  <c r="AG41" i="33"/>
  <c r="AF40" i="33"/>
  <c r="AG40" i="33"/>
  <c r="AF39" i="33"/>
  <c r="AG39" i="33"/>
  <c r="AF38" i="33"/>
  <c r="AG38" i="33"/>
  <c r="AF37" i="33"/>
  <c r="AG37" i="33"/>
  <c r="AF36" i="33"/>
  <c r="AG36" i="33"/>
  <c r="AF35" i="33"/>
  <c r="AG35" i="33"/>
  <c r="AF34" i="33"/>
  <c r="AG34" i="33"/>
  <c r="AF33" i="33"/>
  <c r="AG33" i="33"/>
  <c r="AF32" i="33"/>
  <c r="AG32" i="33"/>
  <c r="AF31" i="33"/>
  <c r="AG31" i="33"/>
  <c r="AF30" i="33"/>
  <c r="AG30" i="33"/>
  <c r="AF29" i="33"/>
  <c r="AG29" i="33"/>
  <c r="AF28" i="33"/>
  <c r="AG28" i="33"/>
  <c r="AF27" i="33"/>
  <c r="AG27" i="33"/>
  <c r="AF26" i="33"/>
  <c r="AG26" i="33"/>
  <c r="AF25" i="33"/>
  <c r="AG25" i="33"/>
  <c r="AF24" i="33"/>
  <c r="AG24" i="33"/>
  <c r="AF23" i="33"/>
  <c r="AG23" i="33"/>
  <c r="AF22" i="33"/>
  <c r="AG22" i="33"/>
  <c r="AF21" i="33"/>
  <c r="AG21" i="33"/>
  <c r="AF20" i="33"/>
  <c r="AG20" i="33"/>
  <c r="AF19" i="33"/>
  <c r="AG19" i="33"/>
  <c r="AF18" i="33"/>
  <c r="AG18" i="33"/>
  <c r="AF17" i="33"/>
  <c r="AG17" i="33"/>
  <c r="AF16" i="33"/>
  <c r="AG16" i="33"/>
  <c r="AF15" i="33"/>
  <c r="AG15" i="33"/>
  <c r="AF14" i="33"/>
  <c r="AG14" i="33"/>
  <c r="AF13" i="33"/>
  <c r="AG13" i="33"/>
  <c r="AF12" i="33"/>
  <c r="AG12" i="33"/>
  <c r="AF11" i="33"/>
  <c r="AG11" i="33"/>
  <c r="AF10" i="33"/>
  <c r="AG10" i="33"/>
  <c r="AF26" i="32"/>
  <c r="AG26" i="32"/>
  <c r="AF25" i="32"/>
  <c r="AG25" i="32"/>
  <c r="AF24" i="32"/>
  <c r="AG24" i="32"/>
  <c r="AF23" i="32"/>
  <c r="AG23" i="32"/>
  <c r="AF22" i="32"/>
  <c r="AG22" i="32"/>
  <c r="AF21" i="32"/>
  <c r="AG21" i="32"/>
  <c r="AF20" i="32"/>
  <c r="AG20" i="32"/>
  <c r="AF19" i="32"/>
  <c r="AG19" i="32"/>
  <c r="AF18" i="32"/>
  <c r="AG18" i="32"/>
  <c r="AF17" i="32"/>
  <c r="AG17" i="32"/>
  <c r="AF16" i="32"/>
  <c r="AG16" i="32"/>
  <c r="AF15" i="32"/>
  <c r="AG15" i="32"/>
  <c r="AF14" i="32"/>
  <c r="AG14" i="32"/>
  <c r="AF13" i="32"/>
  <c r="AG13" i="32"/>
  <c r="AF12" i="32"/>
  <c r="AG12" i="32"/>
  <c r="AF11" i="32"/>
  <c r="AG11" i="32"/>
  <c r="Y10" i="32"/>
  <c r="X10" i="32"/>
  <c r="AF10" i="32"/>
  <c r="AG10" i="32"/>
  <c r="W10" i="32"/>
  <c r="AF80" i="30"/>
  <c r="AG80" i="30"/>
  <c r="AF79" i="30"/>
  <c r="AG79" i="30"/>
  <c r="AF78" i="30"/>
  <c r="AG78" i="30"/>
  <c r="AF77" i="30"/>
  <c r="AG77" i="30"/>
  <c r="AF76" i="30"/>
  <c r="AG76" i="30"/>
  <c r="AF75" i="30"/>
  <c r="AG75" i="30"/>
  <c r="AF74" i="30"/>
  <c r="AG74" i="30"/>
  <c r="AF73" i="30"/>
  <c r="AG73" i="30"/>
  <c r="AF72" i="30"/>
  <c r="AG72" i="30"/>
  <c r="AF71" i="30"/>
  <c r="AG71" i="30"/>
  <c r="AF70" i="30"/>
  <c r="AG70" i="30"/>
  <c r="AF69" i="30"/>
  <c r="AG69" i="30"/>
  <c r="AF68" i="30"/>
  <c r="AG68" i="30"/>
  <c r="AF67" i="30"/>
  <c r="AG67" i="30"/>
  <c r="AF66" i="30"/>
  <c r="AG66" i="30"/>
  <c r="AF65" i="30"/>
  <c r="AG65" i="30"/>
  <c r="AF64" i="30"/>
  <c r="AG64" i="30"/>
  <c r="AF63" i="30"/>
  <c r="AG63" i="30"/>
  <c r="AF62" i="30"/>
  <c r="AG62" i="30"/>
  <c r="AF61" i="30"/>
  <c r="AG61" i="30"/>
  <c r="AF60" i="30"/>
  <c r="AG60" i="30"/>
  <c r="AF59" i="30"/>
  <c r="AG59" i="30"/>
  <c r="AF58" i="30"/>
  <c r="AG58" i="30"/>
  <c r="AF57" i="30"/>
  <c r="AG57" i="30"/>
  <c r="AF56" i="30"/>
  <c r="AG56" i="30"/>
  <c r="AF55" i="30"/>
  <c r="AG55" i="30"/>
  <c r="AF54" i="30"/>
  <c r="AG54" i="30"/>
  <c r="AF53" i="30"/>
  <c r="AG53" i="30"/>
  <c r="AF52" i="30"/>
  <c r="AG52" i="30"/>
  <c r="AF51" i="30"/>
  <c r="AG51" i="30"/>
  <c r="AF50" i="30"/>
  <c r="AG50" i="30"/>
  <c r="AF49" i="30"/>
  <c r="AG49" i="30"/>
  <c r="AF48" i="30"/>
  <c r="AG48" i="30"/>
  <c r="AF47" i="30"/>
  <c r="AG47" i="30"/>
  <c r="AF46" i="30"/>
  <c r="AG46" i="30"/>
  <c r="AF45" i="30"/>
  <c r="AG45" i="30"/>
  <c r="AF44" i="30"/>
  <c r="AG44" i="30"/>
  <c r="AF43" i="30"/>
  <c r="AG43" i="30"/>
  <c r="AF42" i="30"/>
  <c r="AG42" i="30"/>
  <c r="AF41" i="30"/>
  <c r="AG41" i="30"/>
  <c r="AF40" i="30"/>
  <c r="AG40" i="30"/>
  <c r="AF39" i="30"/>
  <c r="AG39" i="30"/>
  <c r="AF38" i="30"/>
  <c r="AG38" i="30"/>
  <c r="AF37" i="30"/>
  <c r="AG37" i="30"/>
  <c r="AF36" i="30"/>
  <c r="AG36" i="30"/>
  <c r="AF35" i="30"/>
  <c r="AG35" i="30"/>
  <c r="AF34" i="30"/>
  <c r="AG34" i="30"/>
  <c r="AF33" i="30"/>
  <c r="AG33" i="30"/>
  <c r="AF32" i="30"/>
  <c r="AG32" i="30"/>
  <c r="AF31" i="30"/>
  <c r="AG31" i="30"/>
  <c r="AF30" i="30"/>
  <c r="AG30" i="30"/>
  <c r="AF29" i="30"/>
  <c r="AG29" i="30"/>
  <c r="AF28" i="30"/>
  <c r="AG28" i="30"/>
  <c r="AF27" i="30"/>
  <c r="AG27" i="30"/>
  <c r="AF26" i="30"/>
  <c r="AG26" i="30"/>
  <c r="AF25" i="30"/>
  <c r="AG25" i="30"/>
  <c r="AF24" i="30"/>
  <c r="AG24" i="30"/>
  <c r="AF23" i="30"/>
  <c r="AG23" i="30"/>
  <c r="AF22" i="30"/>
  <c r="AG22" i="30"/>
  <c r="AF21" i="30"/>
  <c r="AG21" i="30"/>
  <c r="AF20" i="30"/>
  <c r="AG20" i="30"/>
  <c r="AF19" i="30"/>
  <c r="AG19" i="30"/>
  <c r="AF18" i="30"/>
  <c r="AG18" i="30"/>
  <c r="AF17" i="30"/>
  <c r="AG17" i="30"/>
  <c r="AF16" i="30"/>
  <c r="AG16" i="30"/>
  <c r="AF15" i="30"/>
  <c r="AG15" i="30"/>
  <c r="AF14" i="30"/>
  <c r="AG14" i="30"/>
  <c r="AF13" i="30"/>
  <c r="AG13" i="30"/>
  <c r="AF12" i="30"/>
  <c r="AG12" i="30"/>
  <c r="AF11" i="30"/>
  <c r="AG11" i="30"/>
  <c r="AF10" i="30"/>
  <c r="AG10" i="30"/>
  <c r="W42" i="29"/>
  <c r="AF42" i="29"/>
  <c r="AG42" i="29"/>
  <c r="W36" i="29"/>
  <c r="W35" i="29"/>
  <c r="AF35" i="29"/>
  <c r="AG35" i="29"/>
  <c r="W34" i="29"/>
  <c r="Y22" i="29"/>
  <c r="X22" i="29"/>
  <c r="W22" i="29"/>
  <c r="Y21" i="29"/>
  <c r="X21" i="29"/>
  <c r="W21" i="29"/>
  <c r="Y20" i="29"/>
  <c r="X20" i="29"/>
  <c r="W20" i="29"/>
  <c r="Y19" i="29"/>
  <c r="X19" i="29"/>
  <c r="W19" i="29"/>
  <c r="Y18" i="29"/>
  <c r="X18" i="29"/>
  <c r="W18" i="29"/>
  <c r="Y17" i="29"/>
  <c r="X17" i="29"/>
  <c r="W17" i="29"/>
  <c r="Y16" i="29"/>
  <c r="X16" i="29"/>
  <c r="W16" i="29"/>
  <c r="Y15" i="29"/>
  <c r="X15" i="29"/>
  <c r="W15" i="29"/>
  <c r="Y14" i="29"/>
  <c r="X14" i="29"/>
  <c r="W14" i="29"/>
  <c r="Y13" i="29"/>
  <c r="X13" i="29"/>
  <c r="W13" i="29"/>
  <c r="Y12" i="29"/>
  <c r="X12" i="29"/>
  <c r="W12" i="29"/>
  <c r="Y11" i="29"/>
  <c r="X11" i="29"/>
  <c r="W11" i="29"/>
  <c r="Y10" i="29"/>
  <c r="X10" i="29"/>
  <c r="W10" i="29"/>
  <c r="AF36" i="29"/>
  <c r="AG36" i="29"/>
  <c r="AF37" i="29"/>
  <c r="AG37" i="29"/>
  <c r="AF38" i="29"/>
  <c r="AG38" i="29"/>
  <c r="AF39" i="29"/>
  <c r="AG39" i="29"/>
  <c r="AF40" i="29"/>
  <c r="AG40" i="29"/>
  <c r="AF41" i="29"/>
  <c r="AG41" i="29"/>
  <c r="AF43" i="29"/>
  <c r="AG43" i="29"/>
  <c r="AF44" i="29"/>
  <c r="AG44" i="29"/>
  <c r="AF45" i="29"/>
  <c r="AG45" i="29"/>
  <c r="AF46" i="29"/>
  <c r="AG46" i="29"/>
  <c r="AF47" i="29"/>
  <c r="AG47"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F22" i="29"/>
  <c r="AG22" i="29"/>
  <c r="AF23" i="29"/>
  <c r="AG23" i="29"/>
  <c r="AF24" i="29"/>
  <c r="AG24" i="29"/>
  <c r="AF25" i="29"/>
  <c r="AG25" i="29"/>
  <c r="AF26" i="29"/>
  <c r="AG26" i="29"/>
  <c r="AF27" i="29"/>
  <c r="AG27" i="29"/>
  <c r="AF28" i="29"/>
  <c r="AG28" i="29"/>
  <c r="AF29" i="29"/>
  <c r="AG29" i="29"/>
  <c r="AF30" i="29"/>
  <c r="AG30" i="29"/>
  <c r="AF31" i="29"/>
  <c r="AG31" i="29"/>
  <c r="AF32" i="29"/>
  <c r="AG32" i="29"/>
  <c r="AF33" i="29"/>
  <c r="AG33" i="29"/>
  <c r="AF34" i="29"/>
  <c r="AG34" i="29"/>
  <c r="AF11" i="29"/>
  <c r="AG11" i="29"/>
  <c r="AF12" i="29"/>
  <c r="AG12" i="29"/>
  <c r="AF13" i="29"/>
  <c r="AG13" i="29"/>
  <c r="AF14" i="29"/>
  <c r="AG14" i="29"/>
  <c r="AF15" i="29"/>
  <c r="AG15" i="29"/>
  <c r="AF16" i="29"/>
  <c r="AG16" i="29"/>
  <c r="AF17" i="29"/>
  <c r="AG17" i="29"/>
  <c r="AF18" i="29"/>
  <c r="AG18" i="29"/>
  <c r="AF19" i="29"/>
  <c r="AG19" i="29"/>
  <c r="AF20" i="29"/>
  <c r="AG20" i="29"/>
  <c r="AF21" i="29"/>
  <c r="AG21" i="29"/>
  <c r="AF10" i="29"/>
  <c r="AG10" i="29"/>
</calcChain>
</file>

<file path=xl/sharedStrings.xml><?xml version="1.0" encoding="utf-8"?>
<sst xmlns="http://schemas.openxmlformats.org/spreadsheetml/2006/main" count="10755" uniqueCount="1269">
  <si>
    <t>Custodio de la información</t>
  </si>
  <si>
    <t>Valor del activo</t>
  </si>
  <si>
    <t>HOJA 1</t>
  </si>
  <si>
    <t>COMO USAR</t>
  </si>
  <si>
    <t>- Leer la información en la pestaña 'Cómo usar'</t>
  </si>
  <si>
    <t>- Para esta pestaña no se requiere el ingreso de información y ningún ítem debe ser modificado.</t>
  </si>
  <si>
    <t>HOJA 2</t>
  </si>
  <si>
    <t>HOJA 3</t>
  </si>
  <si>
    <t>HARDWARE</t>
  </si>
  <si>
    <t>SOFTWARE</t>
  </si>
  <si>
    <t>SERVICIOS</t>
  </si>
  <si>
    <t>ID Activo</t>
  </si>
  <si>
    <t>Tipología</t>
  </si>
  <si>
    <t xml:space="preserve">Seleccionar la tipología del activo teniendo en cuenta lo siguiente: </t>
  </si>
  <si>
    <t>Contratista</t>
  </si>
  <si>
    <t>No tiene respaldo</t>
  </si>
  <si>
    <t>Tiene un respaldo</t>
  </si>
  <si>
    <t>Existe transferencia del conocimiento</t>
  </si>
  <si>
    <t>Bajo</t>
  </si>
  <si>
    <t>Medio</t>
  </si>
  <si>
    <t>Alto</t>
  </si>
  <si>
    <t>Nota: Al final de cada hoja se encuentra la descripción de cada uno de los campos del formato definido.</t>
  </si>
  <si>
    <t>No existe transferencia de conocimiento</t>
  </si>
  <si>
    <t>Nivel de Integridad de la información</t>
  </si>
  <si>
    <t>Nivel de Disponibilidad de la información</t>
  </si>
  <si>
    <t>Propietario de la Información</t>
  </si>
  <si>
    <t>Idioma</t>
  </si>
  <si>
    <t>Pública</t>
  </si>
  <si>
    <t>Nombre o Título de la Información</t>
  </si>
  <si>
    <t>Descripción de la Información</t>
  </si>
  <si>
    <t>Medio de Conservación y/o Soporte</t>
  </si>
  <si>
    <t>Formato</t>
  </si>
  <si>
    <t>En esta pestaña se encuentra toda producción documental de cada uno de los procesos y funciones que desarrolla una unidad administrativa, información almacenada en físico, digital y/o medio electrónico.</t>
  </si>
  <si>
    <t>Fecha de elaboración / validación</t>
  </si>
  <si>
    <t>Nivel de confidencialidad de la información</t>
  </si>
  <si>
    <t>Información pública</t>
  </si>
  <si>
    <t>Información pública clasificada</t>
  </si>
  <si>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t>
  </si>
  <si>
    <t>Información pública reservada</t>
  </si>
  <si>
    <t>Es aquella información que estando en poder o custodia de un sujeto obligado en su calidad de tal, es exceptuada de acceso a la ciudadanía por daño a intereses públicos y bajo cumplimiento de la totalidad de los requisitos consagrados en el artículo 19 de esta ley”.</t>
  </si>
  <si>
    <t>Número de identificación único del activo de información según el documento "Registro de Activos de Información"</t>
  </si>
  <si>
    <t>Nombre o título de la información con base en las TRD vigentes y/o asuntos manejados regularmente por la entidad que no se encuentren definidos en las TRD.</t>
  </si>
  <si>
    <t>Idioma, lengua o dialecto en que se encuentra la información.</t>
  </si>
  <si>
    <t>Dependencia o proceso donde se genera la información.</t>
  </si>
  <si>
    <t>Ubicación del Activo</t>
  </si>
  <si>
    <t>Serie</t>
  </si>
  <si>
    <t>Subserie</t>
  </si>
  <si>
    <t>Disponible</t>
  </si>
  <si>
    <t>Planta</t>
  </si>
  <si>
    <t>Indicar la clasificación del documento de archivo (registro) de conformidad con su nivel de confidencialidad (pública, clasificada o reservada) teniendo en cuenta las definiciones que se relacionan a continuación y lo estipulado en la Ley 1712 de 2014:</t>
  </si>
  <si>
    <t>Ubicación física del activo. Por ejemplo el archivo de un área o proceso, un servidor, un equipo de cómputo.</t>
  </si>
  <si>
    <t>Proveedor</t>
  </si>
  <si>
    <t>Serie documental de acuerdo con las TRD.</t>
  </si>
  <si>
    <t>Subserie documental de acuerdo con las TRD.</t>
  </si>
  <si>
    <t>Descripción breve del contenido de la información que puede o no estar contenida en las TRD.</t>
  </si>
  <si>
    <t>Establece el medio y/o soporte en el que se encuentra la información: físico, electrónico o algún medio audiovisual (análogo o digital-electrónico)</t>
  </si>
  <si>
    <t>Forma, tamaño o modo en que se presenta la información o se permite su visualización o consulta, tales como: hoja de cálculo (.xls, .xlsx), pdf, documento de texto (.txt, .doc, .docx), imagen, audio, video, cinta, entre otros.</t>
  </si>
  <si>
    <t>Información publicada o disponible</t>
  </si>
  <si>
    <t>Indicar la dependencia, proceso y/o el cargo de quien custodia la información. La responsabilidad del custodio es aplicar las políticas, procedimientos y protocolos asociados al acceso a la información que se establezcan por parte de la entidad y del propietario de la información (propietario de los activos), así como los relacionados con su trámite y conservación.</t>
  </si>
  <si>
    <t>Es toda información que un sujeto obligado genere, obtenga, adquiera, o controle en su calidad de tal y que pueda ser publicada sin restricción alguna.</t>
  </si>
  <si>
    <t>Clasificación del activo</t>
  </si>
  <si>
    <t>Dependencia</t>
  </si>
  <si>
    <t>Fecha de elaboración/validación del inventario de activos</t>
  </si>
  <si>
    <t>Indica si la información está publicada o disponible para ser solicitada, señalando dónde está publicada y/o dónde se puede consultar o solicitar.</t>
  </si>
  <si>
    <t>INVENTARIO DE ACTIVOS DE TIPO INFORMACIÓN</t>
  </si>
  <si>
    <t>INVENTARIO DE ACTIVOS DE TIPO HARDWARE, SOFTWARE Y SERVICIOS</t>
  </si>
  <si>
    <t>Equipos de cómputo y de comunicaciones que por su criticidad son considerados activos de información, no sólo activos fijos.</t>
  </si>
  <si>
    <t>Software de aplicación, interfaces, software del sistema, herramientas de desarrollo y otras utilidades relacionadas</t>
  </si>
  <si>
    <t>Servicios de computación y comunicaciones, tales como Internet, páginas de consulta, directorios compartidos e Intranet</t>
  </si>
  <si>
    <r>
      <t xml:space="preserve">Hace referencia al nivel de integridad de la información que procesa, almacena o transmite el activo.
</t>
    </r>
    <r>
      <rPr>
        <b/>
        <sz val="10"/>
        <color indexed="8"/>
        <rFont val="Arial Narrow"/>
        <family val="2"/>
      </rPr>
      <t>Bajo:</t>
    </r>
    <r>
      <rPr>
        <sz val="10"/>
        <color indexed="8"/>
        <rFont val="Arial Narrow"/>
        <family val="2"/>
      </rPr>
      <t xml:space="preserve"> En caso de pérdida de integridad de la información la afectación al proceso sería leve; </t>
    </r>
    <r>
      <rPr>
        <b/>
        <sz val="10"/>
        <color indexed="8"/>
        <rFont val="Arial Narrow"/>
        <family val="2"/>
      </rPr>
      <t>Medio:</t>
    </r>
    <r>
      <rPr>
        <sz val="10"/>
        <color indexed="8"/>
        <rFont val="Arial Narrow"/>
        <family val="2"/>
      </rPr>
      <t xml:space="preserve"> En caso de pérdida de integridad de la información la afectación al proceso sería moderado; </t>
    </r>
    <r>
      <rPr>
        <b/>
        <sz val="10"/>
        <color indexed="8"/>
        <rFont val="Arial Narrow"/>
        <family val="2"/>
      </rPr>
      <t>Alto:</t>
    </r>
    <r>
      <rPr>
        <sz val="10"/>
        <color indexed="8"/>
        <rFont val="Arial Narrow"/>
        <family val="2"/>
      </rPr>
      <t xml:space="preserve"> En caso de pérdida de integridad de la información la afectación al proceso y/o a la entidad sería importante.</t>
    </r>
  </si>
  <si>
    <t>DISTRIBUCIÓN DE LA INFORMACIÓN RELACIONADA CON ACTIVOS DE SEGURIDAD DE LA INFORMACIÓN</t>
  </si>
  <si>
    <r>
      <t xml:space="preserve">Hace referencia al nivel de disponibilidad del servicio y la información que procesa, almacena o transmite el activo.
</t>
    </r>
    <r>
      <rPr>
        <b/>
        <sz val="10"/>
        <color indexed="8"/>
        <rFont val="Arial Narrow"/>
        <family val="2"/>
      </rPr>
      <t>Bajo:</t>
    </r>
    <r>
      <rPr>
        <sz val="10"/>
        <color indexed="8"/>
        <rFont val="Arial Narrow"/>
        <family val="2"/>
      </rPr>
      <t xml:space="preserve"> En caso de pérdida de disponibilidad del servicio y de la información, la afectación al proceso sería leve; </t>
    </r>
    <r>
      <rPr>
        <b/>
        <sz val="10"/>
        <color indexed="8"/>
        <rFont val="Arial Narrow"/>
        <family val="2"/>
      </rPr>
      <t>Medio:</t>
    </r>
    <r>
      <rPr>
        <sz val="10"/>
        <color indexed="8"/>
        <rFont val="Arial Narrow"/>
        <family val="2"/>
      </rPr>
      <t xml:space="preserve"> En caso de pérdida de disponibilidad del servicio y de la información, la afectación al proceso sería moderado; </t>
    </r>
    <r>
      <rPr>
        <b/>
        <sz val="10"/>
        <color indexed="8"/>
        <rFont val="Arial Narrow"/>
        <family val="2"/>
      </rPr>
      <t>Alto:</t>
    </r>
    <r>
      <rPr>
        <sz val="10"/>
        <color indexed="8"/>
        <rFont val="Arial Narrow"/>
        <family val="2"/>
      </rPr>
      <t xml:space="preserve"> En caso de pérdida de disponibilidad del servicio y de la información, la afectación al proceso y/o a la entidad sería importante.</t>
    </r>
  </si>
  <si>
    <t>Hardware</t>
  </si>
  <si>
    <t>Software</t>
  </si>
  <si>
    <t>Marcar con una “X” si el activo hace referencia al conjunto de programas, instrucciones y reglas informáticas para ejecutar ciertas tareas en una computadora.</t>
  </si>
  <si>
    <t>Marcar con una “X” si el activo hace referencia al medio utilizado para realizar la captura, procesamiento, almacenamiento, difusión y divulgación de la información.</t>
  </si>
  <si>
    <t>Servicios</t>
  </si>
  <si>
    <t xml:space="preserve">Marcar con una “X” si el activo hace referencia a aquellas actividades realizadas por personas, dependencias o entidades ajenas al proceso, que facilitan la administración o flujo de la información generada por el proceso. </t>
  </si>
  <si>
    <t>No contiene Datos personales</t>
  </si>
  <si>
    <t>Si contiene Datos personales</t>
  </si>
  <si>
    <t>No Aplica</t>
  </si>
  <si>
    <t>Valoración del activo</t>
  </si>
  <si>
    <t>Criticidad</t>
  </si>
  <si>
    <t>Marcar con una “X” si el activo hace referencia al medio utilizado para realizar la captura, procesamiento, almacenamiento, difusión y divulgación de la información, mediante proceso documental haciendo referencia a las TRD</t>
  </si>
  <si>
    <r>
      <t xml:space="preserve">Hace referencia al nivel de confidencialidad de la información que procesa, almacena o transmite el activo.
</t>
    </r>
    <r>
      <rPr>
        <b/>
        <sz val="10"/>
        <color indexed="8"/>
        <rFont val="Arial Narrow"/>
        <family val="2"/>
      </rPr>
      <t>Bajo:</t>
    </r>
    <r>
      <rPr>
        <sz val="10"/>
        <color indexed="8"/>
        <rFont val="Arial Narrow"/>
        <family val="2"/>
      </rPr>
      <t xml:space="preserve"> En caso de pérdida de confidencialidad de la información la afectación al proceso sería leve; </t>
    </r>
    <r>
      <rPr>
        <b/>
        <sz val="10"/>
        <color indexed="8"/>
        <rFont val="Arial Narrow"/>
        <family val="2"/>
      </rPr>
      <t>Medio:</t>
    </r>
    <r>
      <rPr>
        <sz val="10"/>
        <color indexed="8"/>
        <rFont val="Arial Narrow"/>
        <family val="2"/>
      </rPr>
      <t xml:space="preserve"> En caso de pérdida de confidencialidad de la información la afectación al proceso sería moderado; </t>
    </r>
    <r>
      <rPr>
        <b/>
        <sz val="10"/>
        <color indexed="8"/>
        <rFont val="Arial Narrow"/>
        <family val="2"/>
      </rPr>
      <t>Alto:</t>
    </r>
    <r>
      <rPr>
        <sz val="10"/>
        <color indexed="8"/>
        <rFont val="Arial Narrow"/>
        <family val="2"/>
      </rPr>
      <t xml:space="preserve"> En caso de pérdida de confidencialidad de la información la afectación al proceso y/o a la entidad sería importante.</t>
    </r>
  </si>
  <si>
    <t>Pública Clasificada</t>
  </si>
  <si>
    <t>Pública Reservada</t>
  </si>
  <si>
    <t>IDENTIFICACIÓN DE ACTIVOS DE INFORMACIÓN</t>
  </si>
  <si>
    <r>
      <rPr>
        <b/>
        <sz val="12"/>
        <rFont val="Arial"/>
        <family val="2"/>
      </rPr>
      <t xml:space="preserve">Vigente desde: </t>
    </r>
    <r>
      <rPr>
        <sz val="12"/>
        <rFont val="Arial"/>
        <family val="2"/>
      </rPr>
      <t xml:space="preserve">
XX-XX-2019</t>
    </r>
  </si>
  <si>
    <t>INVENTARIO DE ACTIVOS DE INFORMACIÓN</t>
  </si>
  <si>
    <t>NA</t>
  </si>
  <si>
    <t>Información</t>
  </si>
  <si>
    <t>Digital</t>
  </si>
  <si>
    <t>Ingles</t>
  </si>
  <si>
    <t>FORMATOS</t>
  </si>
  <si>
    <t>Motor BD - Oracle</t>
  </si>
  <si>
    <t>Motor BD</t>
  </si>
  <si>
    <t>Imagen</t>
  </si>
  <si>
    <t>Audio</t>
  </si>
  <si>
    <t>Video</t>
  </si>
  <si>
    <t>Cinta</t>
  </si>
  <si>
    <t>PDF</t>
  </si>
  <si>
    <t>Presentación</t>
  </si>
  <si>
    <t>Motor BD - MySQL</t>
  </si>
  <si>
    <t>Motor BD - Postgresql</t>
  </si>
  <si>
    <t>CONSERVACION</t>
  </si>
  <si>
    <t>Físico</t>
  </si>
  <si>
    <t>Lenguaje de programación</t>
  </si>
  <si>
    <t>TIPOLOGIA</t>
  </si>
  <si>
    <t>Instalaciones</t>
  </si>
  <si>
    <t>Servicio</t>
  </si>
  <si>
    <t>Red</t>
  </si>
  <si>
    <t>Moderado</t>
  </si>
  <si>
    <t>Total general</t>
  </si>
  <si>
    <t>Total</t>
  </si>
  <si>
    <t>Físico - Digital</t>
  </si>
  <si>
    <t>Papel</t>
  </si>
  <si>
    <t>Excel</t>
  </si>
  <si>
    <t>Word</t>
  </si>
  <si>
    <t>INFORMACIÓN</t>
  </si>
  <si>
    <t>Custodio de la Información</t>
  </si>
  <si>
    <t>Nivel de Confidencialidad Ley 1712 de 2014</t>
  </si>
  <si>
    <t xml:space="preserve">Nivel de confidencialidad de la información </t>
  </si>
  <si>
    <t xml:space="preserve">Nivel de integridad de la información </t>
  </si>
  <si>
    <t xml:space="preserve">Nivel de disponibilidad de la información </t>
  </si>
  <si>
    <t>Publicada</t>
  </si>
  <si>
    <t>01 - DIRECCIONAMIENTO ESTRATÉGICO</t>
  </si>
  <si>
    <t>02- GESTIÓN DEL CONOCIMIENTO E INNOVACIÓN</t>
  </si>
  <si>
    <t>03- DIRECCIONAMIENTO TIC</t>
  </si>
  <si>
    <t>04- COMUNICACIÓN ESTRATÉGICA</t>
  </si>
  <si>
    <t>05- PROMOCIÓN Y DEFENSA DE DERECHOS</t>
  </si>
  <si>
    <t>06- PREVENCIÓN Y CONTROL A LA GESTIÓN PÚBLICA</t>
  </si>
  <si>
    <t>07- POTESTAD DISCIPLINARIA</t>
  </si>
  <si>
    <t>08- GESTIÓN DEL TALENTO HUMANO</t>
  </si>
  <si>
    <t>09- GESTIÓN ADMINISTRATIVA</t>
  </si>
  <si>
    <t>10- GESTIÓN FINANCIERA</t>
  </si>
  <si>
    <t>11- GESTIÓN CONTRACTUAL</t>
  </si>
  <si>
    <t>12- GESTIÓN DOCUMENTAL</t>
  </si>
  <si>
    <t>13- GESTIÓN JURÍDICA</t>
  </si>
  <si>
    <t>14- SERVICIO AL USUARIO</t>
  </si>
  <si>
    <t>15- CONTROL DISCIPLINARIO INTERNO</t>
  </si>
  <si>
    <t>16- EVALUACIÓN Y SEGUIMIENTO</t>
  </si>
  <si>
    <t>PROCESO</t>
  </si>
  <si>
    <t>IDIOMA</t>
  </si>
  <si>
    <t>Otro</t>
  </si>
  <si>
    <t>Castellano</t>
  </si>
  <si>
    <t>Castellano - Ingles</t>
  </si>
  <si>
    <t>Electrónico</t>
  </si>
  <si>
    <t>Físico - Electrónico</t>
  </si>
  <si>
    <t>Digital - Electrónico</t>
  </si>
  <si>
    <t>Físico - Digital - Electrónico</t>
  </si>
  <si>
    <t>Criticidad de los activos</t>
  </si>
  <si>
    <t>Nivel de Protección de Datos</t>
  </si>
  <si>
    <t>Indicar la clasificación del documento de archivo (registro) de conformidad con su nivel de protección de datos como contiene datos personales o no contiene datos personales, no aplica es los documentos que no contengan datos personales según  lo estipulado en la Ley 1581 de 2012:</t>
  </si>
  <si>
    <t>Clasificación de la Información Frente a Ley 1712 de 2014 y Ley 1581 de 2012</t>
  </si>
  <si>
    <t>Nivel de Protección de Datos Ley 1581 de 2012</t>
  </si>
  <si>
    <t>Responsable del activo</t>
  </si>
  <si>
    <t>Planta- Contratista</t>
  </si>
  <si>
    <t>Planta - Proveedor</t>
  </si>
  <si>
    <t>Contratista - Proveedor</t>
  </si>
  <si>
    <t>Responsables</t>
  </si>
  <si>
    <t>Backup</t>
  </si>
  <si>
    <t>Respaldo</t>
  </si>
  <si>
    <t>PERSONAS</t>
  </si>
  <si>
    <t>Aquellas personas que, por su conocimiento y experiencia NO DOCUMENTADAS, son consideradas activos de información.</t>
  </si>
  <si>
    <t>Información
Hardware
Software
Servicios
Personas</t>
  </si>
  <si>
    <t>Nivel de Gestión</t>
  </si>
  <si>
    <t>Persona- Operativo</t>
  </si>
  <si>
    <t>Persona- Táctivo</t>
  </si>
  <si>
    <t>Persona- Estratégico</t>
  </si>
  <si>
    <r>
      <rPr>
        <b/>
        <sz val="12"/>
        <rFont val="Arial"/>
        <family val="2"/>
      </rPr>
      <t xml:space="preserve">Página: </t>
    </r>
    <r>
      <rPr>
        <sz val="12"/>
        <rFont val="Arial"/>
        <family val="2"/>
      </rPr>
      <t>2 de 2</t>
    </r>
  </si>
  <si>
    <r>
      <rPr>
        <b/>
        <sz val="12"/>
        <rFont val="Arial"/>
        <family val="2"/>
      </rPr>
      <t xml:space="preserve">Versión: </t>
    </r>
    <r>
      <rPr>
        <sz val="12"/>
        <rFont val="Arial"/>
        <family val="2"/>
      </rPr>
      <t>1</t>
    </r>
  </si>
  <si>
    <r>
      <rPr>
        <b/>
        <sz val="12"/>
        <rFont val="Arial"/>
        <family val="2"/>
      </rPr>
      <t xml:space="preserve">Página: </t>
    </r>
    <r>
      <rPr>
        <sz val="12"/>
        <rFont val="Arial"/>
        <family val="2"/>
      </rPr>
      <t>1 de 1</t>
    </r>
  </si>
  <si>
    <r>
      <rPr>
        <b/>
        <sz val="12"/>
        <rFont val="Arial"/>
        <family val="2"/>
      </rPr>
      <t xml:space="preserve">Código: </t>
    </r>
    <r>
      <rPr>
        <sz val="12"/>
        <rFont val="Arial"/>
        <family val="2"/>
      </rPr>
      <t>03-FR-21</t>
    </r>
  </si>
  <si>
    <r>
      <rPr>
        <b/>
        <sz val="12"/>
        <rFont val="Arial"/>
        <family val="2"/>
      </rPr>
      <t>Código:</t>
    </r>
    <r>
      <rPr>
        <sz val="12"/>
        <rFont val="Arial"/>
        <family val="2"/>
      </rPr>
      <t>03-FR-21</t>
    </r>
  </si>
  <si>
    <t>Operativo</t>
  </si>
  <si>
    <t>Táctico</t>
  </si>
  <si>
    <t>Estratégico</t>
  </si>
  <si>
    <t>PLANES</t>
  </si>
  <si>
    <t>PLAN ESTRATÉGICO INSTITUCIONAL PEI</t>
  </si>
  <si>
    <t>PLAN OPERATIVO ANUAL - POA</t>
  </si>
  <si>
    <t>PLAN INSTITUCIONAL DE GESTIÓN AMBIENTAL - PIGA</t>
  </si>
  <si>
    <t>PLAN DE GESTIÓN INTEGRAL DE RESIDUOS</t>
  </si>
  <si>
    <t>PROYECTOS</t>
  </si>
  <si>
    <t>PROYECTO DE INVERSIÓN</t>
  </si>
  <si>
    <t>INSTRUMENTOS DEL SISTEMA DE GESTION DE LA CALIDAD</t>
  </si>
  <si>
    <t xml:space="preserve"> DOCUMENTOS CONTROLADOS  DE LA PERSONERÍA DE 
  BOGOTÁ, D.C.</t>
  </si>
  <si>
    <t xml:space="preserve">  LISTADO MAESTROS DE DOCUMETOS</t>
  </si>
  <si>
    <t>CIRCULARES</t>
  </si>
  <si>
    <t>CIRCULAR ADMINISTRATIVA</t>
  </si>
  <si>
    <t>PROYECTO DE ACUERDO AL CONCEJO</t>
  </si>
  <si>
    <t>CIRCULAR MISIONAL</t>
  </si>
  <si>
    <t>INFORMES</t>
  </si>
  <si>
    <t>INFORMES DE GESTIÓN DEL PERSONERO DE BOGOTA AL CONCEJO DE BOGOTÁ</t>
  </si>
  <si>
    <t>RESOLUCIONES</t>
  </si>
  <si>
    <t>Documento de planeación institucional en el que la Personería de Bogotá define el norte institucional, establece los componentes del planteamiento estratégico de la Entidad para el período de la Administración</t>
  </si>
  <si>
    <t>PLAN OPERATIVO ANUAL  POA</t>
  </si>
  <si>
    <t xml:space="preserve">Documento en el cual se registra las actividades del nivel táctico operático para el desarrollo de estrategias necesarias para responder a los compromisos definidos en el PEI. 
</t>
  </si>
  <si>
    <t>PLAN INSTITUCIONAL DE GESTIÓN AMBIENTAL PIGA</t>
  </si>
  <si>
    <t>Documento con la información  que da cumplimiento a disposiciones legales vigentes o para adelantar acciones de adecuación institucional, necesarias para mejorar la función pública y contar con el ambiente y las condiciones ideales en la prestación de los servicios institucionales.</t>
  </si>
  <si>
    <t>PLAN DE GESTION INTEGRAL DE RESIDUOS</t>
  </si>
  <si>
    <t>Es el marco general de trabajo que establece las
fechas, presupuesto, responsables para la gestión integral de los residuos peligroso o similares</t>
  </si>
  <si>
    <t>PROYECTO DE INVERSION</t>
  </si>
  <si>
    <t xml:space="preserve">Documento que contiene el conjunto de actividades que se planean con el fin de promover el desarrollo económico, social y cultural de la ciudad, es decir, aquellos gastos que contribuyen a mejorar el índice de calidad de vida de los ciudadanos.
</t>
  </si>
  <si>
    <t>PLAN DE ACCION DE INVERSION - SEGPLAN</t>
  </si>
  <si>
    <t>Detalle de las metas de inversión para un cuatrienio</t>
  </si>
  <si>
    <t>COMUNICACIÓN OFICIAL CIERRES Y VALIDACIÓN DE SEGUIMIENTOS TRIMESTRALES</t>
  </si>
  <si>
    <t>Documento electrónico de cierre y validación de seguimientos realizados</t>
  </si>
  <si>
    <t>FICHAS EBI</t>
  </si>
  <si>
    <t xml:space="preserve">Ficha de Estadística Básica de Inversión, es un documento que contiene la información básica de un proyecto de inversión. </t>
  </si>
  <si>
    <t>PLANES DE ACCIÓN</t>
  </si>
  <si>
    <t>Documento que prioriza las iniciativas más importantes para cumplir con ciertos objetivos y metas.</t>
  </si>
  <si>
    <t>Documentos  generados para el desarrollo de las actividades o conjunto de actividades con miras al cumplimiento de la misión, funciones y compromisos institucionales y que son regulados y articulados conforme el Modelo de Gestión de la Personería y la normatividad vigente.</t>
  </si>
  <si>
    <t>LISTADOS MAESTROS DE DOCUMENTOS</t>
  </si>
  <si>
    <t xml:space="preserve">Documento que contiene el índice de documentos establecidos en la Entidad y que apoyan el control y la operación de los procesos y procedimientos </t>
  </si>
  <si>
    <t>CIRCULAR</t>
  </si>
  <si>
    <t>Documento de uso interno que se dirige  a todos o aparte de sus funcionarios,  para darle a conocer disposiciones internas de carácter administrativo para que se cumplan a cabalidad.</t>
  </si>
  <si>
    <t>Acta de Alta Dirección</t>
  </si>
  <si>
    <t>Es el resultado de los comités directivos de la Alta Dirección</t>
  </si>
  <si>
    <t>REPORTE DE SEGUIMIENTO A PEI</t>
  </si>
  <si>
    <t>Documentación que se presenta  avances en el desarrollo del   PEI de la entidad.</t>
  </si>
  <si>
    <t>REPORTE DE SEGUIMIENTO A POA</t>
  </si>
  <si>
    <t>Documentación que se presenta  avances en el desarrollo del   POA de la entidad.</t>
  </si>
  <si>
    <t>PLAN DE ACCION AMBIENTAL - PIGA</t>
  </si>
  <si>
    <t>Contiene los programas para desarrollar el PIGA y disminuir los impactos ambientales</t>
  </si>
  <si>
    <t>Mapa de Riesgos Institucional</t>
  </si>
  <si>
    <t>Documento que contiene los riesgos identificados y valorados  con sus controles y planes de tratamiento para  gestión estratégico, corrupción y seguridad de la información.</t>
  </si>
  <si>
    <t>Plan anticorrupción y  de atención al ciudadano</t>
  </si>
  <si>
    <t>Es el instrumento de tipo preventivo para control de la corrupción</t>
  </si>
  <si>
    <t>Planes de mejoramiento</t>
  </si>
  <si>
    <t xml:space="preserve">Es el instrumento  de gestión donde se consigna todas las acciones de mejora de la entidad. </t>
  </si>
  <si>
    <t>Informes de producto meta resultados  - PMR</t>
  </si>
  <si>
    <t>Es un instrumento que presenta los resultados del presupuesto  de inversión en cuanto productos, metas, resultados</t>
  </si>
  <si>
    <t>SOLICITUD DE ESTUDIO</t>
  </si>
  <si>
    <t>Comunicación oficial enviada al concejo de Bogotá en la cual se incluye todas las actividades realizadas para su aplicación.</t>
  </si>
  <si>
    <t>INFORME DE PROYECTO DE ACUERDO AL CONCEJO</t>
  </si>
  <si>
    <t>Comunicación que recopila toda la documentación que acredita el proyecto a presentar.</t>
  </si>
  <si>
    <t>PREPROYECTO</t>
  </si>
  <si>
    <t>Recopilación de la información presentada y que se encuentra en revisión para ser aprobación o subsanación.</t>
  </si>
  <si>
    <t>SOLICITUD DE AJUSTES DEL CONCEJO</t>
  </si>
  <si>
    <t>Comunicación oficial por medio de la cual se solicita ajustar la documentación presentada en el pre proyecto.</t>
  </si>
  <si>
    <t>PROYECTO DEFINITIVO</t>
  </si>
  <si>
    <t>Documento final entregado por el concejo de Bogotá en el cual se aprueba su contenido en su totalidad.</t>
  </si>
  <si>
    <t>Documento de uso interno que se dirige  a todos o aparte de sus funcionarios,  para darle a conocer disposiciones internas de carácter misional para que se cumplan a cabalidad.</t>
  </si>
  <si>
    <t>INFORME DE GESTIÓN DEL PERSONERO DE BOGOTA AL CONCEJO DE BOGOTÁ</t>
  </si>
  <si>
    <t>Documento que contiene consolidada toda la información referente a las actividades adelantadas por la Personería durante un periodo establecido, el cual es presentado ante el Concejo de Bogotá</t>
  </si>
  <si>
    <t>COMUNICACIÓN OFICIAL SOLICITANDO INFORMACION</t>
  </si>
  <si>
    <t xml:space="preserve">Solicitud de informe </t>
  </si>
  <si>
    <t>RESPUESTAS A SOLICITUD DE INFORMACION</t>
  </si>
  <si>
    <t xml:space="preserve">Comunicación recibida o producida en desarrollo de las funciones asignadas legalmente a la Personería, independientemente del medio utilizado.
</t>
  </si>
  <si>
    <t>INFORME DE GESTION AL CONCEJO</t>
  </si>
  <si>
    <t>Texto que contiene la información consolidada y resumida de todas las actividades adelantadas por la Personería durante una periodicidad para el Concejo</t>
  </si>
  <si>
    <t>COMUNICACIÓN OFICIAL REMITIENDO INFORME AL CONCEJO</t>
  </si>
  <si>
    <t xml:space="preserve">Comunicación producida en desarrollo de las funciones asignadas legalmente a la Personería, independientemente del medio utilizado.
</t>
  </si>
  <si>
    <t>EVIDENCIA DE PUBLICACION EN PAGINA WEB</t>
  </si>
  <si>
    <t>Publicación en pagina web del informe de gestión del Personero de Bogotá al Concejo de Bogotá.</t>
  </si>
  <si>
    <t>RESOLUCIÓN</t>
  </si>
  <si>
    <t xml:space="preserve"> Es un documento de carácter oficial que contiene la declaración decisiva la autoridad administrativa sobre un asunto de su competencia.</t>
  </si>
  <si>
    <t>Informes contraloria</t>
  </si>
  <si>
    <t>Carpeta donde se almacenan los informes realizados por secretaria general a contraloria distrital de bogota cada año</t>
  </si>
  <si>
    <t>Informes a concejo</t>
  </si>
  <si>
    <t>Carpeta donde se almacenan los informes realizados por secretaria general a concejo de bogota cada 6 meses</t>
  </si>
  <si>
    <t>Seguimiento a proyectos de inversión</t>
  </si>
  <si>
    <t>Archivo de excel donde se realiza seguimiento trimestral a un proyecto determinado JIMJOIVER TORRES)(SEGE21051/Proyectos</t>
  </si>
  <si>
    <t>Formatos del Sistema de calidad</t>
  </si>
  <si>
    <t>Copias controladas del sistema de gestión de calidad de otros procesos</t>
  </si>
  <si>
    <t xml:space="preserve"> Formatos diligenciados del Sistema de gestión </t>
  </si>
  <si>
    <t>Equipo del Profesional especializado de secretaria general</t>
  </si>
  <si>
    <t>X</t>
  </si>
  <si>
    <t>DIRECCIÓN DE PLANEACIÓN</t>
  </si>
  <si>
    <t>EXCEL</t>
  </si>
  <si>
    <t>WORD - PDF</t>
  </si>
  <si>
    <t>.</t>
  </si>
  <si>
    <t xml:space="preserve"> </t>
  </si>
  <si>
    <t>CORREO ELECTRÓNICO</t>
  </si>
  <si>
    <t xml:space="preserve">PDF - WORD - EXCEL </t>
  </si>
  <si>
    <t>SECRETARIA GENERAL, DIRECCIÓN DE PLANEACIÓN, DIRECCIÓN ADMINISTRATIVA, DIRECCIÓN DE TIC´S, DIRECCIÓN DE TALENTO HUMANO</t>
  </si>
  <si>
    <t>PAPEL</t>
  </si>
  <si>
    <t>Gestor Documental de la Dirección de Planeación</t>
  </si>
  <si>
    <t/>
  </si>
  <si>
    <t xml:space="preserve">Planta - LNR (Asesor - Jefe) </t>
  </si>
  <si>
    <t>DESPACHO DEL PERSONERO</t>
  </si>
  <si>
    <t>Planta- CA</t>
  </si>
  <si>
    <t>PAPEL Y CORREO ELECTRÓNICO</t>
  </si>
  <si>
    <t>DESPACHO DEL PERSONERO, PERSONERÍA AUXILIAR.</t>
  </si>
  <si>
    <t>PAPEL - PDF</t>
  </si>
  <si>
    <t>DESPACHO DEL PERSONERO, DIRECCIÓN DE TALENTO HUMANO</t>
  </si>
  <si>
    <t>SECRETARIA GENERAL / DTIC</t>
  </si>
  <si>
    <t>Digital/Fisico</t>
  </si>
  <si>
    <t xml:space="preserve">SECRETARIA GENERAL </t>
  </si>
  <si>
    <t>XLS</t>
  </si>
  <si>
    <t>SECRETARIA GENERAL / 01 - DIRECCIONAMIENTO ESTRATÉGICO</t>
  </si>
  <si>
    <r>
      <rPr>
        <b/>
        <sz val="12"/>
        <rFont val="Arial"/>
        <family val="2"/>
      </rPr>
      <t xml:space="preserve">Vigente desde: </t>
    </r>
    <r>
      <rPr>
        <sz val="12"/>
        <rFont val="Arial"/>
        <family val="2"/>
      </rPr>
      <t>17-12-2019</t>
    </r>
  </si>
  <si>
    <t>Base de datos Control de visitantes</t>
  </si>
  <si>
    <t>Registro de todos los visitantes a las oficinas en la sede Central Sql Server express</t>
  </si>
  <si>
    <t>Direccionamiento TIC</t>
  </si>
  <si>
    <t xml:space="preserve">Fuentes y compilados de la aplicación Sistema Integrado de procesos,  Lenguaje de programación PHP </t>
  </si>
  <si>
    <t>PHP</t>
  </si>
  <si>
    <t xml:space="preserve">Fuentes y compilados de la aplicación Sistema Administrativo y Financiero;  Lenguaje de programación en Forms y Report Oracle </t>
  </si>
  <si>
    <t>Oracle</t>
  </si>
  <si>
    <t>Código fuentes antecedentes digitales</t>
  </si>
  <si>
    <t xml:space="preserve">Fuentes antecedentes disciplinario que sirve para consultas sobre la página web; PHP </t>
  </si>
  <si>
    <t>Código fuente Sistema Requerimientos Ciudadanos</t>
  </si>
  <si>
    <t>Fuentes aplicativo Sistema Requerimientos Ciudadanos;  Incluye en SINPROC como un modulo en lenguaje PHP</t>
  </si>
  <si>
    <t>Procedimiento Desarrollo de Aplicaciones Código 03-PT-03 V3</t>
  </si>
  <si>
    <t>Procedimiento Desarrollo de Aplicaciones</t>
  </si>
  <si>
    <t>Requerimientos TIC Código 03-FR-08 V7</t>
  </si>
  <si>
    <t>Requerimientos TIC</t>
  </si>
  <si>
    <t>Acta de Entrega de Requerimientos TIC Código 03-FR-01 V4</t>
  </si>
  <si>
    <t>Acta de Entrega de Requerimientos TIC</t>
  </si>
  <si>
    <t>Pruebas Funcionales Código 03-FR-12 V1</t>
  </si>
  <si>
    <t>Pruebas Funcionales</t>
  </si>
  <si>
    <t>Prueba Unitaria Código 03-FR-11 V1</t>
  </si>
  <si>
    <t>Prueba Unitaria</t>
  </si>
  <si>
    <t>Historias de Usuario Código 03-FR-10 V1</t>
  </si>
  <si>
    <t>Historias de Usuario</t>
  </si>
  <si>
    <t>Análisis de Viabilidad Requerimientos Sistemas de Información Código 03-FR-09 V3</t>
  </si>
  <si>
    <t>Análisis de Viabilidad Requerimientos Sistemas de Información</t>
  </si>
  <si>
    <t>Bitácora de Creación y Ajuste Aplicaciones Código 03-FR-03 V4</t>
  </si>
  <si>
    <t>Bitácora de Creación y Ajuste Aplicaciones</t>
  </si>
  <si>
    <t>SINPROC</t>
  </si>
  <si>
    <t xml:space="preserve">Sistema integrado de procesos incluye 39 modulos  que es el sistema Misional de la personeria </t>
  </si>
  <si>
    <t>Glassfish</t>
  </si>
  <si>
    <t>Herramienta donde se desarrollo la interacción de los servicios de intranet.</t>
  </si>
  <si>
    <t>Servicios Intranet</t>
  </si>
  <si>
    <t>Base de datos SQL Server de Servicios de Intranet</t>
  </si>
  <si>
    <t>SICAPITA</t>
  </si>
  <si>
    <t xml:space="preserve">Aplicativo Sistema Administrativo y Financiero;  es un ERP con 8 modulos que incluye PERNO- Nomina; SAE-Almacen;  SAI- Inventarios; Limay-Contabilidad; Terceros; Contratación; Cordis- Correspondencia; Interfaz Contable </t>
  </si>
  <si>
    <t>Bases de datos Oracle de los aplicativos de centros comerciales, radar, Sinproc, requerimientos ciudadanos</t>
  </si>
  <si>
    <t>Sharepoint de One Drive/proceso Desarrollo y Personalización de aplicaciones</t>
  </si>
  <si>
    <t>Carpeta compartida de desarrollo, donde se almacena la información documentada del proceso tal como: los formatos diligenciados de las
pruebas, analisis de Viabilidad, actas de reunión e historias de usuario</t>
  </si>
  <si>
    <t>Cierre de Almacen</t>
  </si>
  <si>
    <t>La persona Identifica diferencias contables entre los movimientos y saldos de almacen el cual realiza un funcionario de CA (Tania Leon)</t>
  </si>
  <si>
    <t>Cierre Propiedad planta y equipo</t>
  </si>
  <si>
    <t>La persona Identifica diferencias contables entre los movimientos y saldos de inventario de devolutivos el cual realiza un funcionario de CA (Tania Leon)</t>
  </si>
  <si>
    <t>Configuración Administradores de servicios de intranet</t>
  </si>
  <si>
    <t>La persona realiza configuración de los funcionarios que realizan la administración de los servicios de intranet en cada dependencia funcionario de CA (Tania Leon)</t>
  </si>
  <si>
    <t>Logica de desarrollo de Servicios</t>
  </si>
  <si>
    <t>La persona es la unica que conoce la logica interna del aplicativo Servicios de intranet, el cual no tiene documentación asociada funcionario de CA (Tania Leon)</t>
  </si>
  <si>
    <t>Manual de Políticas de Seguridad de la Información Código 03-MN-01- V 3</t>
  </si>
  <si>
    <t>Manual con las politicas de seguridad de la Informcion</t>
  </si>
  <si>
    <t>Política de la Seguridad de la Información de la Personería de Bogotá, D. C</t>
  </si>
  <si>
    <t>Procedimientos de  DTIC</t>
  </si>
  <si>
    <t xml:space="preserve">03-PT-04 Gestión de Cambios 
03-PT-05 Ingreso a Centros de Cómputo y Cableado
03-PT-03 Desarrollo Y Personalización de Aplicaciones </t>
  </si>
  <si>
    <t>Formatos de DTIC</t>
  </si>
  <si>
    <t>03-FR-01 Acta de Entrega de Requerimientos TIC
03-FR-02 Solicitud de Acceso a Carpetas Compartidas
03-FR-03 Bitácora de Creación y Ajuste Aplicaciones V4
03-FR-05 Gestión de Usuarios
03-FR-08 Requerimientos TIC
03-FR-09 Análisis de Viabilidad Requerimientos Sistemas de Información V3
03-FR-10 Historias de Usuario V1
03-FR-11 Prueba Unitaria V1
03-FR-12 Pruebas Funcionales V1
03-FR-13 Análisis de Viabilidad de Redes y Comunicaciones - V3
03-FR-14 Solicitud Acceso Especial a Internet
03-FR-15 Solicitud de Cambios RFC
03-FR-16 Bitácora RFC Cambios Estándar - V1
03-FR-17 Bitácora RFC Cambios General - V1
03-FR-18 Bitácora Requerimientos Infraestructura
03-FR-19 Autorización para Acceso Permanente a Centros de Cómputo y Cableado
03-FR-20 Bitácora de Acceso a Centro de Cómputo y Cableado</t>
  </si>
  <si>
    <t>Registros de los Formatos de DTIC</t>
  </si>
  <si>
    <t>Registro de FR 01 Acta de Entrega de Requerimientos TIC
Registro de FR 02 Solicitud de Acceso a Carpetas Compartidas
Registro de FR 03 Bitácora de Creación y Ajuste Aplicaciones 
Registro de FR 05 Gestión de Usuarios
Registro de FR 08 Requerimientos TIC
Registro de FR 09 Análisis de Viabilidad Requerimientos Sistemas de Información 
Registro de FR 10 Historias de Usuario 
Registro de FR 11 Prueba Unitaria 
Registro de FR 12 Pruebas Funcionales 
Registro de FR 13 Análisis de Viabilidad de Redes y Comunicaciones 
Registro de FR 14 Solicitud Acceso Especial a Internet
Registro de FR 15 Solicitud de Cambios RFC
Registro de FR 16 Bitácora RFC Cambios Estándar
Registro de FR 17 Bitácora RFC Cambios General
Registro de FR 18 Bitácora Requerimientos Infraestructura
Registro de FR 19 Autorización para Acceso Permanente a Centros de Cómputo y Cableado
Registro de FR 20 Bitácora de Acceso a Centro de Cómputo y Cableado</t>
  </si>
  <si>
    <t>Instructivos de DTIC</t>
  </si>
  <si>
    <t xml:space="preserve">03-IN-02 Instructivo de usuario Modificación Requerimientos SINPROC </t>
  </si>
  <si>
    <t>Guias de DTIC</t>
  </si>
  <si>
    <t>03-GU-01 Guía para la Actualización de los Portales Web e intranet Institucionales V8
03-GU-02 Guía de Usuario Módulo Comisaría de Familia
03-GU-03 Guía de Usuario Módulo Querellas
03-GU-04 Guía de Usuario Módulo Tutelas
03-GU-05 Guía de Usuario Módulo Atención Inicial
03-GU-06 Guía de Usuario Módulo QRSD (ventanilla)
03-GU-07 Guía para la Normalización de Red y Centros de Cableado
03-GU-08 Guía Requerimiento Ciudadano (Personal Y Escrito) V1
03-GU-09 Guía de usuario módulo reporte personería auxiliar V1
03-GU-10 Guía de usuario módulo reporte personería ministerio publico V1
03-GU-11 Guia Requerimiento Ciudadano Via WEB V1
03-GU-12 Guia Modulo Visor Documental V1</t>
  </si>
  <si>
    <t>Planes</t>
  </si>
  <si>
    <t>03-PL-01 Plan Estratégico Tecnologías de la Información V4
03-PL-02 Plan de Contingencia Direccionamiento Tic V1
03-PL-05 Plan de Continuidad del Negocio de Servicios Tecnológicos V1
03-PL-06 Plan de Seguridad y Privacidad de la Información - V1
03-PL-07 Plan de Comunicación, Sensibilización y Capacitación del SGSI
03-PL-09 Plan De Tratamiento De Riesgos De Seguridad Y Privacidad De La Información V1
03-PL-10 Plan de mantenimiento preventivo recursos tecnologicos V1</t>
  </si>
  <si>
    <t>Bitacoras de gestión</t>
  </si>
  <si>
    <t>Documentación del proceso</t>
  </si>
  <si>
    <t>Hojas de Vida</t>
  </si>
  <si>
    <t>EA dispositivos inalambricos</t>
  </si>
  <si>
    <t>Dispositivos utilizados para conectividad inalambrica, de funcionarios, contratistas y visitantes en Vlan diferentes</t>
  </si>
  <si>
    <t>Dispositivos utilizados para conectividad alambrica por cada piso</t>
  </si>
  <si>
    <t>Dispositivos en AD que cierra las brechas de red a atacantes externos o internos</t>
  </si>
  <si>
    <t>Firewall de aplicativos que se usa para SINPROC, INFRANET ,OAS</t>
  </si>
  <si>
    <t>Azure Cloud</t>
  </si>
  <si>
    <t xml:space="preserve">Servicio en nubve donde se alojan los servidores de: Directorio Activo Secundario, Servidor Pst, Intranet, Web, Desarrollo Intranet y WEB, conexión de correo a AD, </t>
  </si>
  <si>
    <t>FortiSIEM</t>
  </si>
  <si>
    <t xml:space="preserve">Apliance ubicado en la nube que permite moniorear la infraestructura por el FortiSIEM </t>
  </si>
  <si>
    <t>Servicio MYSQL</t>
  </si>
  <si>
    <t>Servicio de Base de datos Utilizado para los elementos web e intranet,</t>
  </si>
  <si>
    <t>Red Hat Virtualización</t>
  </si>
  <si>
    <t>Servidor de virtualización donde Se poseen 18 maquinas virtuales que manejan, Actualizaciones Microsoft, aplicaciones, capacitación, Digiturno, Nomina, DNS secundario, y servidores de prueba, Php.DLLO</t>
  </si>
  <si>
    <t>OVM</t>
  </si>
  <si>
    <t>VIRT-MGR</t>
  </si>
  <si>
    <t>SAN</t>
  </si>
  <si>
    <t>NAS</t>
  </si>
  <si>
    <t>Servidor de almacenamiento en el cual se albergan las Compartidas de los funcionarios</t>
  </si>
  <si>
    <t>Acronis</t>
  </si>
  <si>
    <t>Servidor donde Realiza copias de respaldo Servidores solo de la configuración y de algunas carpetas o componentes del servidor</t>
  </si>
  <si>
    <t>Formato de viabilidad de red</t>
  </si>
  <si>
    <t>Solicitudes que realiza el cliente interno de movimiento y actualizaciones de puntos de red, este es almacenado en Onedrive/</t>
  </si>
  <si>
    <t>REDES Y COMUNICACIONES</t>
  </si>
  <si>
    <t>Bitacora de mantenimiento de redes</t>
  </si>
  <si>
    <t>Archivo de excel en el cual se lleva el mantenimiento realizado a los armarios de comunicaciones</t>
  </si>
  <si>
    <t>One Drive Corporativo</t>
  </si>
  <si>
    <t>Carpeta compartida donde Se almacena registro fotografico, informes, y formatos de viabilidad diligenciados</t>
  </si>
  <si>
    <t>Tablero Cronograma</t>
  </si>
  <si>
    <t>Tablero fisico donde se llevan las actividades planeadas por mes, repetitivas y los responsables a ejecutar las actividades</t>
  </si>
  <si>
    <t xml:space="preserve"> Herramienta de Service Desk donde se solicita a Mesa una solución tecnologica</t>
  </si>
  <si>
    <t>Backup de Configuración de Swich</t>
  </si>
  <si>
    <t>Se realiza Back up de la configuración de los swiches cada vez que exista un cambio a su configuración almacenada en el onedrive/</t>
  </si>
  <si>
    <t>CNMaestro</t>
  </si>
  <si>
    <t>Consola de administración de 45 AP , la cual permite realizar la configuración de los Aps, esta arroja informes, genera alertas,</t>
  </si>
  <si>
    <t xml:space="preserve">Entuity </t>
  </si>
  <si>
    <t>Aplicativo que permite el Monitoreo de canales de red externos de comunicación, genera estadisticas, e informes</t>
  </si>
  <si>
    <t xml:space="preserve">Wireshark </t>
  </si>
  <si>
    <t>Monitoreo de canales para realizar escucha a las redes furtivas que pueda tenerse al interior de la entidad</t>
  </si>
  <si>
    <t>Portal datos.gov.co</t>
  </si>
  <si>
    <t>Portal donde Se carga información de datos abiertos de carácter publico, para procesar esta información e identificar tendencias</t>
  </si>
  <si>
    <t>Repositorio de Gobierno Digital</t>
  </si>
  <si>
    <t>Repositorio en el cual se almacena información de la politica de gobierno digital</t>
  </si>
  <si>
    <t>Control de repuestos</t>
  </si>
  <si>
    <t>Inventario de los repuestos para el parque tecnologico, con cantidades y quein lo instala y quien lo recibio, valores de lo contratado</t>
  </si>
  <si>
    <t>Directorio activo</t>
  </si>
  <si>
    <t xml:space="preserve">Software de administración de usuarios que permite la Restauración de contraseñas </t>
  </si>
  <si>
    <t>Office 365</t>
  </si>
  <si>
    <t>Softwarede restauración de contraseñas de office 365</t>
  </si>
  <si>
    <t>09 FR 29 Formato de asignación de parte</t>
  </si>
  <si>
    <t>El cual permite realizar transferencia de bienes al interior de la entidad</t>
  </si>
  <si>
    <t>Archivo Fisico de soporte</t>
  </si>
  <si>
    <t>Se almacenan los formatos impresos diligenciados por los usuarios como soporte para el proceso</t>
  </si>
  <si>
    <t xml:space="preserve">Prestamo de elementos informaticos </t>
  </si>
  <si>
    <t>Formato bitacora el cual permite llevar el control de prestamo de elementos informaticos</t>
  </si>
  <si>
    <t>Formato entrega de partes de computador</t>
  </si>
  <si>
    <t xml:space="preserve">Carpeta fisica en la cual se almacenan los formatos </t>
  </si>
  <si>
    <t>Carpeta digital "instaladores"</t>
  </si>
  <si>
    <t>Carpeta compartida donde se almacena la Documentación y software para prestar el servicio de soporte tecnico</t>
  </si>
  <si>
    <t>N/A</t>
  </si>
  <si>
    <t xml:space="preserve">Comunicación Oficial a otra entidades </t>
  </si>
  <si>
    <t>Es el resultados de un requemiento oficial o de una solicitud externa avalada por la personero(a); los noticieros,  el concejo de Bogotá, La Alcaldia, personas , entre otros</t>
  </si>
  <si>
    <t xml:space="preserve">Video  - Chat -  Audio - PDF  </t>
  </si>
  <si>
    <t>Audivisuales</t>
  </si>
  <si>
    <t>Estrategico</t>
  </si>
  <si>
    <t>Comunicación Oficial a entidades de vigilancia y control</t>
  </si>
  <si>
    <t>Es el resultados de un requemiento oficial o de una solicitud externa avalada por la personero(a)  para suministrar a la procuraduria, contraloria, la contaduria, las veeduria y las superintendencias</t>
  </si>
  <si>
    <t>Tactico</t>
  </si>
  <si>
    <t>Piezas comunicacionales - Diseñadrores</t>
  </si>
  <si>
    <t>Afiches, plegables, protectores de pantallas, infografias, cartillas, impresiones en pequeño y gran formato, digramación y diseño en general</t>
  </si>
  <si>
    <t>PAPEL - Imágenes - PDF</t>
  </si>
  <si>
    <t>Diseñadores</t>
  </si>
  <si>
    <t>Piezas comunicacionales - Periodismo</t>
  </si>
  <si>
    <t>Comunicados de prensa, boletines de prensa, ruedas de prensa, entrevistas, maestro ceremonias y full de acompañamientos</t>
  </si>
  <si>
    <t xml:space="preserve">PDF, Video </t>
  </si>
  <si>
    <t>Periodistas</t>
  </si>
  <si>
    <t>Piezas comunicacionales - Audiovisuales</t>
  </si>
  <si>
    <t xml:space="preserve">Videos, fotografias, audios, ediciones, animaciones y  piezas captadas en el  acompañamiento </t>
  </si>
  <si>
    <t xml:space="preserve">Imágenes, Video, Audio </t>
  </si>
  <si>
    <t>Audivisualista o desarrolladores Audiovisuales</t>
  </si>
  <si>
    <t>04- FR-01 Matriz de comunicaciones</t>
  </si>
  <si>
    <t xml:space="preserve">Asocia a todos los procesos de la personaria   para que consoliden la  informacion general de cada proceso; considerando lo mas importante que ejecutan y que es exclusivo a ellos. </t>
  </si>
  <si>
    <t>EXCEL - PDF</t>
  </si>
  <si>
    <t>Oficina de divulgacion de prensa</t>
  </si>
  <si>
    <t>04-FR-02 Autorización de uso de derechos de imagen sobre fotograficas y fijaciones audivisuales (video), Propiedad intelectual y Habeas Data otogrado  a la personeria de Bogota para menores de Edad</t>
  </si>
  <si>
    <t>Formato para cumplir con la Ley 1581 de 2012 orientado a los menores de edad para el programa CIMA que se enfoca en la asignación y función de los personeros estudiantiles  en colegios, universidades solictantes.</t>
  </si>
  <si>
    <t>Fisico - Digital</t>
  </si>
  <si>
    <t xml:space="preserve">Grupo CIMA </t>
  </si>
  <si>
    <t>04-FR-02 Autorización de uso de derechos de imagen sobre fotograficas y fijaciones audivisuales (video), Propiedad intelectual y Habeas Data otogrado  a la personeria de Bogotá</t>
  </si>
  <si>
    <t>Formato para cumplir con la Ley 1581 de 2012 orientado a los adultos que salen en Televisión  y se otorgue permiso de utilizacion de imagen.</t>
  </si>
  <si>
    <t>Oficina Asesora de Divulgación y Prensa</t>
  </si>
  <si>
    <t>Plantilla de labores programada en la Oficina Asesora de Divulgación y Prensa</t>
  </si>
  <si>
    <t>Documento de registro de solicitudes de las diferentes depedencias para la Oficina Asesora de Divulgación y Prensa</t>
  </si>
  <si>
    <t xml:space="preserve">Electronico </t>
  </si>
  <si>
    <t xml:space="preserve">Suit de Adobe </t>
  </si>
  <si>
    <t xml:space="preserve">Adobe Ilustrator, Adobe premiere, After- efect, Photoshop; para creacion de piezas audivisuales </t>
  </si>
  <si>
    <t xml:space="preserve">Audivisuales -  Diseño </t>
  </si>
  <si>
    <t>Corel Draw</t>
  </si>
  <si>
    <t>Herramient utilizada para producción de piezas graficas</t>
  </si>
  <si>
    <t>Final cut</t>
  </si>
  <si>
    <t>Herramienta de video utilizada para Edición de video para Mac</t>
  </si>
  <si>
    <t xml:space="preserve">Medios extraibles </t>
  </si>
  <si>
    <t>16 Medios extraibles de 2TB cada uno  en donde se almacenan Piezas audivisiuales  de la Oficina Asesora de Divulgación y Prensa</t>
  </si>
  <si>
    <t xml:space="preserve">Audivisuales </t>
  </si>
  <si>
    <t>Carpeta Compartida</t>
  </si>
  <si>
    <t>Carpeta compartida de la oficina de Prensa \\172.28.4.36/Prensa
Boletines de Prensa 
Oficios y memornados
Piezas de Diseño 
Calificaciones de servicio, copias de informes</t>
  </si>
  <si>
    <t>DTIC</t>
  </si>
  <si>
    <t>Administrador de redes sociales</t>
  </si>
  <si>
    <t>Persona que administra las redes sociales de la entidad</t>
  </si>
  <si>
    <t>Persona</t>
  </si>
  <si>
    <t>Contratista Administrador de redes sociales</t>
  </si>
  <si>
    <t>Realizadores audiovisuales</t>
  </si>
  <si>
    <t>Personas encardgadas de edición yt creación de: Videos, Audios, Fotografias, acompañamiento de visitas.</t>
  </si>
  <si>
    <t>Contratistas audiovisuales</t>
  </si>
  <si>
    <t>Realización de Informes de gestión del area de comunicaciones</t>
  </si>
  <si>
    <t>Persona encargada de Consolidar y depurar la información de los cuatro pilares (Periodista, Realizador audiovisual, comunicador y administrador de redes sociales)de la oficina para entregarsela a las diferentes dependencias de la entidad</t>
  </si>
  <si>
    <t>Secretario de OADP</t>
  </si>
  <si>
    <t>x</t>
  </si>
  <si>
    <t>CONSTANCIAS DE CONCILIACIÓN</t>
  </si>
  <si>
    <t>CONSECUTIVO DE CONSTANCIAS DE CONCILIACION</t>
  </si>
  <si>
    <t>Documento presentado ante la Personería, solicitando que se adelante la audiencia de conciliación, y adjunta los anexos de la misma</t>
  </si>
  <si>
    <t>Español</t>
  </si>
  <si>
    <t>Documento Físico</t>
  </si>
  <si>
    <t>Documento de Texto</t>
  </si>
  <si>
    <t>PROMOCION Y DEFENSA DE DERECHOS
05</t>
  </si>
  <si>
    <t>Datos / Información</t>
  </si>
  <si>
    <t>LIBRO DE REGISTRO DE CONSTANCIAS DE CONCILIACION</t>
  </si>
  <si>
    <t>Libro donde se registra la información del resultado de la audiencia de conciliación, de acuerdo al numero consecutivo arrojado por el aplicativo SICAAC</t>
  </si>
  <si>
    <t>Documento Físico y Electrónico</t>
  </si>
  <si>
    <t>Varios tipos de formatos</t>
  </si>
  <si>
    <t>ACTAS</t>
  </si>
  <si>
    <t>ACTAS DE CONCILIACIÓN</t>
  </si>
  <si>
    <t>CONSECUTIVO ACTAS DE CONCILIACION</t>
  </si>
  <si>
    <t>Comunicación oficial citando a la audiencia de conciliación</t>
  </si>
  <si>
    <t>ACTAS DE MESA DE PARTICIPACIÓN DE VICTIMAS</t>
  </si>
  <si>
    <t>CITACION A MIEMBROS DE LA MESA DE PARTICIPACION DE VICTIMAS</t>
  </si>
  <si>
    <t>Documento que convoca a las sesiones de las mesa</t>
  </si>
  <si>
    <t>ACTA DE  MESAS DE PARTICIPACIÓN DE VICTIMAS</t>
  </si>
  <si>
    <t>Documento donde se consignan las opiniones y deliberaciones a que llegan los integrantes de la mesas de participación de victimas</t>
  </si>
  <si>
    <t>INFORME COMITÉ DE VERIFICACION DE ACCIONES POPULARES</t>
  </si>
  <si>
    <t>REQUERIMIENTO</t>
  </si>
  <si>
    <t>Solicitud de  la intervención de la Personería en los Comités de verificación de Acciones Populares</t>
  </si>
  <si>
    <t>COMUNICACIÓN DE DELEGACIÓN</t>
  </si>
  <si>
    <t>Comunicación  mediante el cual el funcionario competente, quien avocó conocimiento de las diligencias, designa a funcionario  que haga parte de Comités de verificación de Acciones Populares</t>
  </si>
  <si>
    <t>INFORME COMITÉ DE VERIFICACION</t>
  </si>
  <si>
    <t>Informe que presenta el Ministerio Público designado a la Coordinación sobre la intervención ante la   Comités de verificación de Acciones Populares</t>
  </si>
  <si>
    <t>INFORME DE AGENCIA ESPECIAL DE MINISTERIO PUBLICO</t>
  </si>
  <si>
    <t>Solicitud de  la intervención de la Personería en los procesos penales y ante los despachos Judiciales</t>
  </si>
  <si>
    <t>ASIGNACIÓN AGENCIA ESPECIAL</t>
  </si>
  <si>
    <t>Comunicación donde se asigna la intervención en procesos de significativa y relevante importancia de competencia de los jueces penales municipales de Bogotá.</t>
  </si>
  <si>
    <t>AUTO COMISORIO</t>
  </si>
  <si>
    <t>Comunicación  mediante el cual el funcionario competente, quien avocó conocimiento de las diligencias, designa a funcionario  el trámite y gestión de las mismas.</t>
  </si>
  <si>
    <t>INFORME DE AGENCIA ESPECIAL</t>
  </si>
  <si>
    <t xml:space="preserve">Informe que presenta el Ministerio Público designado a la Coordinación ante la  constitución de una Agencia Especial de manera periódica o extraordinaria. </t>
  </si>
  <si>
    <t>INFORME DE CANCELACIÓN DE AGENCIA ESPECIAL</t>
  </si>
  <si>
    <t>Informe que presenta el Ministerio Público designado a la Coordinación ante la  constitución de una Agencia Especial  en caso de decisión  que pone fin a la actuación judicial evaluando la cancelación de la Agencia Especial.</t>
  </si>
  <si>
    <t>INFORME DEL ESTADO DEL RESPETO DE LOS DERECHOS HUMANOS Y DEL DERECHO INTERNACIONAL HUMANITARIO EN EL DISTRITO CAPITAL</t>
  </si>
  <si>
    <t xml:space="preserve">COMUNICACIÓN OFICIAL DE SOLICITUD DE INFORMACION A LA DEPENDENCIA O ENTIDAD </t>
  </si>
  <si>
    <t>ACTAS DE VISITA</t>
  </si>
  <si>
    <t>Documento que resume la diligencia adelantada o realizada.</t>
  </si>
  <si>
    <t>INFORME AL SEÑOR PERSONERO DISTRITAL DEL ESTADO DEL RESPETO DE LOS DERECHIOS HUMANOS</t>
  </si>
  <si>
    <t>Documento que indica la actuación y acciones adelantadas</t>
  </si>
  <si>
    <t>INFORME DE OTRAS ENTIDADES Y ORGANIZACIONES NO GUBERNAMENTALES</t>
  </si>
  <si>
    <t>Es un documento escrito que tiene el propósito informar a otras entidades.</t>
  </si>
  <si>
    <t>REPORTE DE INTERVENCIÓN PROCESAL DEL MINISTERIO PUBLICO</t>
  </si>
  <si>
    <t>Requerimiento en el cual se solicita la actuación de la entidad frente a un proceso.</t>
  </si>
  <si>
    <t>COMUNICACIÓN OFICIAL DE EXISTENCIA DE PROCESO</t>
  </si>
  <si>
    <t>Comunicación oficial externa que permite enterar a la personería de la existencia de un proceso que debe ser revisado por el Ministerio Publico</t>
  </si>
  <si>
    <t>Documento Digital</t>
  </si>
  <si>
    <t>Documento en el que se solicita información a terceros</t>
  </si>
  <si>
    <t>RESPUESTA A SOLICITUD DE INFORMACION</t>
  </si>
  <si>
    <t>Respuesta a solicitud de información</t>
  </si>
  <si>
    <t>ACTA DE VISITA</t>
  </si>
  <si>
    <t>INTERPOSICION DE RECURSO DE RESPOSICION</t>
  </si>
  <si>
    <t>Documento que impugna una decisión judicial o administrativa a quien la profirió</t>
  </si>
  <si>
    <t>INTERPOSICION DE RECURSO APELACION</t>
  </si>
  <si>
    <t>Documento que impugna una decisión judicial o administrativa ante el superior jerárquico de quién la profirió</t>
  </si>
  <si>
    <t>SOLICITUD DE REVOCATORIA DIRECTA</t>
  </si>
  <si>
    <t>Requerimiento que se hace a autoridad administrativa o judicial para que derogue una decisión previa</t>
  </si>
  <si>
    <t>SOLICITUD DE NULIDAD</t>
  </si>
  <si>
    <t>Requerimiento a autoridad administrativa o judicial para que deje sin efecto las decisiones surgidas con posterioridad a una actuación invalida</t>
  </si>
  <si>
    <t>MEMORIALES DE SOLICITUD</t>
  </si>
  <si>
    <t>Solicitudes elevadas a los despachos judiciales o administrativos en marco de las actuaciones de su competencia</t>
  </si>
  <si>
    <t>SOLICITUD DE IMPULSO PROCESAL</t>
  </si>
  <si>
    <t>Comunicación que indaga sobre el estado, avance y continuidad del proceso judicial</t>
  </si>
  <si>
    <t>INFORME DE INTERVENCION DE MINISTERIO PUBLICO</t>
  </si>
  <si>
    <t>Documento con la información de la intervención de la Entidad en situaciones de asimetría del poder, con el  fin de garantizar a los ciudadanos el pleno goce de sus derechos y garantías constitucionales.</t>
  </si>
  <si>
    <t>COMUNICACIÓN OFICIAL DE RESPUESTA A USUARIO QUE SOLICITA LA INTERVENCIÓN DEL MINISTERIO PÚBLICO</t>
  </si>
  <si>
    <t>Respuesta a usuario de la solicitud</t>
  </si>
  <si>
    <t>REPORTE DE INTERVENCIÓN PROCESAL</t>
  </si>
  <si>
    <t>Reporte de intervención</t>
  </si>
  <si>
    <t>QUEJAS, RECLAMOS O SUGERENCIAS</t>
  </si>
  <si>
    <t>REQUERIMIENTO O DERECHO DE PETICIÓN</t>
  </si>
  <si>
    <t>Solicitud inicial recibida en el área de correspondencia o por medio del aplicativo.</t>
  </si>
  <si>
    <t>COMUNICACIÓN OFICIAL REMISORIO DEL REQUERIMIENTO A LA DEPENDENCIA O ENTIDAD COMPETENTE</t>
  </si>
  <si>
    <t>Documento de carácter oficial que remite el requerimiento al competente para dar respuesta en caso de que se hubiera entregado erróneamente</t>
  </si>
  <si>
    <t>ACTAS DE VISITA ADMINISTRATIVA</t>
  </si>
  <si>
    <t>SOLICITUD DE INFORMACIÓN</t>
  </si>
  <si>
    <t>Comunicación oficial en la que se requiere información a los involucrados o se solicita ampliación de información del requirente</t>
  </si>
  <si>
    <t>RESPUESTA A SOLICITUD DE INFORMACIÓN</t>
  </si>
  <si>
    <t>Respuesta a las solicitudes de información</t>
  </si>
  <si>
    <t>COMUNICACIÓN OFICIAL DE INFORMACIÓN SOBRE ESTADO DE LA SOLICITUD</t>
  </si>
  <si>
    <t>Documento de carácter oficial que pretende alargar los términos de respuesta</t>
  </si>
  <si>
    <t>COMUNICACIÓN OFICIAL DE RESPUESTA DEFINITIVA AL PETICIONARIO CON RECIBIDO DEL PETICIONARIO</t>
  </si>
  <si>
    <t>Documento de carácter oficial en la que se registra la respuesta oficial al peticionario</t>
  </si>
  <si>
    <t>NOTIFICACIÓN POR AVISO O EDICTO</t>
  </si>
  <si>
    <t>Publicación que se realiza cuando el numero de dirección del solicitante no existe.</t>
  </si>
  <si>
    <t>COMUNICACIÓN INTERNA DE CIERRE AL REQUERIMIENTO</t>
  </si>
  <si>
    <t>Documento que cierra el requerimiento, en el se hace un recuento de la actividad realizada.</t>
  </si>
  <si>
    <t>COMUNICACIÓN OFICIAL DANDO TRASLADO AL EJE DISCIPLINARIO, RAMA JUDICIAL U ORGANISMO DE CONTROL PARA FINES COMPETENTES</t>
  </si>
  <si>
    <t>Documento que remite el expediente completo como prueba de un delito, ya sea para tramite en lo disciplinario o demás instancias judiciales.</t>
  </si>
  <si>
    <t>CONCILIACIONES CIUDADANAS</t>
  </si>
  <si>
    <t>REGISTRO DEL APLICATIVO SINPROC</t>
  </si>
  <si>
    <t>Documento que evidencia el registro de la solicitud de conciliación en al Entidad y asigna un número de radicado para su seguimiento y control</t>
  </si>
  <si>
    <t>SOLICITUD DE CONCILIACION</t>
  </si>
  <si>
    <t>Es el documento (Forma 05-RE-40) donde el ciudadano solicita formalmente el proceso de conciliación a la Personería de Bogotá.</t>
  </si>
  <si>
    <t>SOPORTES DE LA PETICION DE CONCILIACION</t>
  </si>
  <si>
    <t>Son los documentos que aporta el ciudadano, los cuales son requisito para radicar la conciliación.</t>
  </si>
  <si>
    <t>OFICIOS DE NOTIFICACION DE AUDIENCIA</t>
  </si>
  <si>
    <t>Comunicación (es) enviadas a las partes implicadas en la conciliación, en donde se cita para una audiencia de conciliación.</t>
  </si>
  <si>
    <t>CONSTANCIAS DE INADMISION DE CONCILIACION</t>
  </si>
  <si>
    <t>Documento que se expide cuando la Personería no tiene potestad de dar solución al proceso de conciliación ya sea porque se supera el monto  de la conciliación, o es potestad de otro ente conciliador.</t>
  </si>
  <si>
    <t>ACTA DE AUDIENCIA DE CONCILIACION TOTAL O PARCIAL</t>
  </si>
  <si>
    <t>Documento que se expide cuando en la audiencia de conciliación las partes llegan a un acuerdo total o parcial.</t>
  </si>
  <si>
    <t>CONSTANCIA DE SUSPENSION Y/O PRORROGA</t>
  </si>
  <si>
    <t>Documento que se expide cuando por algún motivo se debe aplazar o prorrogar la audiencia de conciliación, este debe tener sustento legal, administrativo o jurídico.  (Forma 05-RE-37)</t>
  </si>
  <si>
    <t>CONSTANCIA DE NO ACUERDO</t>
  </si>
  <si>
    <t>Documento que se expide cuando las partes no llegan a ningún acuerdo dejando constancia de los motivos.</t>
  </si>
  <si>
    <t>CONSTANCIA DE ASISTENCIA A LA AUDIENCIA</t>
  </si>
  <si>
    <t>Es el registro de asistencia de todos los asistente a la audiencia de conciliación, este registro hace parte del expediente de conciliación. (Forma 05-RE-34)</t>
  </si>
  <si>
    <t>CERTIFICADO DE ENTREGA DE NOTIFICACION</t>
  </si>
  <si>
    <t>Registro que se realiza en el momento de notificar a las partes de la fecha y hora de la audiencia de conciliación.</t>
  </si>
  <si>
    <t>JUSTIFICACION DE INASISTENCIA</t>
  </si>
  <si>
    <t>Es el soporte que presenta alguna de las partes, el cual justifica su inasistencia a la audiencia de conciliación. (Incapacidades médicas)</t>
  </si>
  <si>
    <t>CITACION DE REPROGRAMACION CONCILIACION</t>
  </si>
  <si>
    <t>Comunicación (es) enviadas a las partes implicadas en la conciliación, en donde se reprograma la audiencia de conciliación.</t>
  </si>
  <si>
    <t>CONSTANCIA DE INASISTENCIA DE UNA O DOS PARTES</t>
  </si>
  <si>
    <t>Es el registro que se realiza cuando una o dos partes no asisten a la audiencia de conciliación</t>
  </si>
  <si>
    <t>REGISTRO DE APLICATIVO SICAAC</t>
  </si>
  <si>
    <t>Es el registro que se realiza en el aplicativo del Ministerio de Justicia, en el cual se consignan cada una de las actuaciones realizadas dentro del proceso de conciliación, este registro se identifica con un consecutivo de dicho aplicativo.</t>
  </si>
  <si>
    <t>SOLICITUD DE COPIAS O DESARCHIVO</t>
  </si>
  <si>
    <t>Es la solicitud que se realiza al centro de conciliación para expedir copias de documentos de un proceso y/o el desarchivo del mismo.</t>
  </si>
  <si>
    <t>REGISTRO DE INSCRIPCION DE REPRESENTANTES DE USUARIOS DE LOS SERVICIOS PUBLICOS ANTE EL COMITÉ PERMANENTE DE ESTRATIFICACION</t>
  </si>
  <si>
    <t>CONVOCATORIA AL COMITÉ DE ESTRATIFICACION SOCIOECONOMICA</t>
  </si>
  <si>
    <t>Documento en el que se convoca a la conformación del comité</t>
  </si>
  <si>
    <t>FORMULARIO DE INSCRIPCION</t>
  </si>
  <si>
    <t>Formulario en el que se inscriben los interesado</t>
  </si>
  <si>
    <t>FORMULARIO FIRMAS DE RESPALDO AL ASPIRANTE</t>
  </si>
  <si>
    <t>Formato donde se registran las firmas de apoyo al aspirante</t>
  </si>
  <si>
    <t>FOTOCOPIA DEL DOCUMENTO DE IDENTIDAD</t>
  </si>
  <si>
    <t>documento de identidad</t>
  </si>
  <si>
    <t>Documento PDF</t>
  </si>
  <si>
    <t>CERTIFICADOS ACADEMICOS</t>
  </si>
  <si>
    <t>certificado donde se acredita la experiencia académica</t>
  </si>
  <si>
    <t>FOTOCOPIA RECIBOS DE SERVICIOS PUBLICOS</t>
  </si>
  <si>
    <t>factura de servicios públicos para comprobar la residencia y estrato de vivienda</t>
  </si>
  <si>
    <t>CERTIFICADO DE RESIDENCIA PERMANENTE EN EL DISTRITO CAPITAL</t>
  </si>
  <si>
    <t>certificado juramentado donde se garantiza que el aspirante vive en la ciudad con una cantidad de tiempo de antigüedad</t>
  </si>
  <si>
    <t>MANIFESTACION JURAMENTADA DE NO ESTAR INCURSO EN CAUSALES DE INHABILIDAD</t>
  </si>
  <si>
    <t>certificado juramentado de no tener ninguna de las condiciones de inhabilidad.</t>
  </si>
  <si>
    <t>SOLICITUD DE SUBSANES</t>
  </si>
  <si>
    <t>documento que la Personería expide con el fin de garantizar que los aspirantes puedan subsanar los faltantes</t>
  </si>
  <si>
    <t>RESOLUCION DE NOMBRAMIENTO (COPIA)</t>
  </si>
  <si>
    <t>Acto administrativo que se expide con la lista de integrantes que harán parte del comité</t>
  </si>
  <si>
    <t>REGISTRO DE DECLARACIONES DE VICTIMAS DEL CONFLICTO INTERNO ARMADO</t>
  </si>
  <si>
    <t>DECLARACIONES DE VICTIMAS DEL CONFLICTO INTERNO ARMADO</t>
  </si>
  <si>
    <t>Es la declaración que realizan las personas que se consideran víctimas del conflicto armado en Colombia, en la cual  se brinda toda la información detallada las circunstancias de tiempo, modo y lugar en que se dieron los hechos victimizantes.</t>
  </si>
  <si>
    <t>ACTAS DE COMITÉ DISTRITAL DE DEFENSA, PROTECCIÓN Y PROMOCIÓN DE LOS DERECHOS HUMANOS DEL DISTRITO CAPITAL</t>
  </si>
  <si>
    <t>COMUNICACIONES OFICIALES  DE CONVOCATORIA A COMITÉ DISTRITAL DE DERECHOS HUMANOS</t>
  </si>
  <si>
    <t>Comunicación oficial emitida por la entidad a todos los participantes del comité distrital.</t>
  </si>
  <si>
    <t>ACTA DE COMITÉ DISTRITAL DE DEFENSA, PROTECCIÓN Y PROMOCIÓN DE LOS DERECHOS HUMANOS DEL DISTRITO CAPITAL</t>
  </si>
  <si>
    <t>Documento que contiene información sobre lo sucedido, tratado y acordado  en las reuniones celebradas por el Comité Distrital de Defensa, Protección y Promoción de los Derechos Humanos en cumplimiento de sus funciones, se incluye aquellas donde se registra la conformación de la Comité y los resultados de las elecciones respectivas.</t>
  </si>
  <si>
    <t>REGISTRO DE INSCRIPCIÓN DE VEEDURÍAS CIUDADANAS</t>
  </si>
  <si>
    <t>SOLICITUD DE INSCRIPCIÓN ORGANIZACIÓN CIVIL</t>
  </si>
  <si>
    <t>Formato en el cual se diligencia la inscripción de los participantes en la veeduría.</t>
  </si>
  <si>
    <t>Fisico</t>
  </si>
  <si>
    <t>PREVENCION Y CONTROL A LA FUNCION PUBLICA
06</t>
  </si>
  <si>
    <t>Informacion</t>
  </si>
  <si>
    <t>Locales</t>
  </si>
  <si>
    <t>ACTA DE CONSTITUCIÓN DE VEEDURÍA</t>
  </si>
  <si>
    <t xml:space="preserve">Documento que resume la diligencia adelantada o realizada con la información de quienes hacen parte de la construcción de las redes de veedurías ciudadanas que tienen como finalidad dar las herramientas para el ejercicio de la vigilancia y el control social. </t>
  </si>
  <si>
    <t>RESOLUCIÓN DE CONSTITUCIÓN DE VEEDURÍA</t>
  </si>
  <si>
    <t>Acto administrativo que da a conocer la conformación de la veeduría.</t>
  </si>
  <si>
    <t>NOTIFICACIÓN PERSONAL</t>
  </si>
  <si>
    <t>Comunicación que se entrega vía correo a los interesados.</t>
  </si>
  <si>
    <t>AVISO DE LA RESOLUCIÓN DE LA CONSTITUCIÓN DE  VEEDURÍA</t>
  </si>
  <si>
    <t>Comunicación oficial que se publica para dar a conocer una acción tomada.</t>
  </si>
  <si>
    <t>CERTIFICACIÓN DE VEEDURÍA</t>
  </si>
  <si>
    <t>Comunicación que se entrega a petición de los interesados en la creación de la veeduría.</t>
  </si>
  <si>
    <t>REGISTRO PLATAFORMA DE JUVENTUDES</t>
  </si>
  <si>
    <t>CONVOCATORIA A INTEGRAR PLATAFORMA DE JUVENTUDES</t>
  </si>
  <si>
    <t>PREVENCION Y CONTROL A LA FUNCION PUBLICA
06/ DTIC</t>
  </si>
  <si>
    <t>Documento que  registra información de los miembros de las plataformas juveniles como escenarios de encuentro, articulación, coordinación y concertación de las juventudes. Del Distrito Capital.</t>
  </si>
  <si>
    <t>INFORME DE REVISIÓN A LA GESTIÓN PÚBLICA</t>
  </si>
  <si>
    <t>Acto administrativo mediante el cual el funcionario de conocimiento puede comisionar a un juez o funcionario de otra Administración o de la misma dependencia para que lleve a cabo diligencias inherentes al proceso</t>
  </si>
  <si>
    <t>COMUNICACIONES SOLICITANDO INFORMACIÓN</t>
  </si>
  <si>
    <t>Comunicación que se realiza para solicitar información.</t>
  </si>
  <si>
    <t>RESPUESTA A LAS SOLICITUDES DE INFORMACIÓN</t>
  </si>
  <si>
    <t>Comunicación en la cual se anexa la información solicitada con anterioridad.</t>
  </si>
  <si>
    <t>Fisico / Digital</t>
  </si>
  <si>
    <t>Word,pdf</t>
  </si>
  <si>
    <t>COMUNICACIÓN OFICIAL REMITIENDO INFORMACIÓN A LAS DIFERENTES DEPENDENCIAS</t>
  </si>
  <si>
    <t>Documento que da traslado en el cual informa la actividad realizada.</t>
  </si>
  <si>
    <t>INFORME DE ACCIÓN DE PREVENCIÓN Y CONTROL A LA FUNCIÓN PÚBLICA</t>
  </si>
  <si>
    <t>Documentación que presenta una síntesis de las actividades desarrolladas en el marco de la revisión y control a la gestión publica el cumplimiento de las funciones, planes, programas y proyectos de entidades Distritales en el ejercicio de sus funciones</t>
  </si>
  <si>
    <t>COMUNICACIÓN A QUEJOSO Y/O PARTE INTERESADA INFORMANDO CULMINACIÓN DEL TRAMITE</t>
  </si>
  <si>
    <t>Documento que indica al quejoso la actuación y acciones a seguir.</t>
  </si>
  <si>
    <t>Declaración de Imparcialidad y conflicto de intereses</t>
  </si>
  <si>
    <t>Documento utilizado por funcionarios o contratistas indicando que no tienen vinculo con la entidad a la cual se le realizara la veeduria</t>
  </si>
  <si>
    <t>Personerias delegadas</t>
  </si>
  <si>
    <t>Cuentas de Acceso A Vivanto</t>
  </si>
  <si>
    <t>Aplicativo utilizado para identificar si la victima ha sido reconocida como victima</t>
  </si>
  <si>
    <t>UNIDAD DE VICTIMAS</t>
  </si>
  <si>
    <t>Informes de gestión</t>
  </si>
  <si>
    <t>Informes realizados por el proceso para entidades internas o externas</t>
  </si>
  <si>
    <t>Registro, consulta y reporte de los requerimientos ciudadanos y/o partes interesadas</t>
  </si>
  <si>
    <t>Formatos y Procedimientos del sistema de gestión</t>
  </si>
  <si>
    <t>Formatos en blanco y procedimientos del sistema de gestión de calidad</t>
  </si>
  <si>
    <t>Planeación DTIC</t>
  </si>
  <si>
    <t>Información documentada del proceso</t>
  </si>
  <si>
    <t>Matrices de servicio, evaluaciones de satisfacción, tomas fisicas, ingresos y egresos de elementos, entre otros</t>
  </si>
  <si>
    <t>Fisico/Digital</t>
  </si>
  <si>
    <t xml:space="preserve">Plan estrategico de seguridad vial </t>
  </si>
  <si>
    <t>Carpeta donde se almacenan las evidencias de los componentes normativos en materia de seguridad vial exigidos por la secretaria distrital de movilidad</t>
  </si>
  <si>
    <t>Planes de mtto preventivo y correctivo del parque automotor</t>
  </si>
  <si>
    <t>Carpeta fisica y digital donde se lleva la programación de los mantenimientos y el registro de los ingresos a taller</t>
  </si>
  <si>
    <t>Campañas de sensibilización</t>
  </si>
  <si>
    <t>Carpeta fisica donde se almacenan las sensibilizaciones realizadas a los funcionarios y a los contratistas</t>
  </si>
  <si>
    <t>Resoluciones, circulares y memorandos dirigidas a funcionarios y contratistas</t>
  </si>
  <si>
    <t>Comunicados desde la dependencia con lineamentos y directrices hacia los funcionarios y contratistas</t>
  </si>
  <si>
    <t>09- GESTIÓN ADMINISTRATIVA/ 12- GESTIÓN DOCUMENTAL</t>
  </si>
  <si>
    <t>Aplicativos de la intranet</t>
  </si>
  <si>
    <t>Aplicativos de la intranet, SICAPITA SISCO SIMPROC, SAE, SAI, CORDIS, SECOP</t>
  </si>
  <si>
    <t>Comunicados enviados y recibidos a otras entidades</t>
  </si>
  <si>
    <t>Carpeta fisica donde se almacenan los comunicados enviados y recibidos</t>
  </si>
  <si>
    <t>Fisica</t>
  </si>
  <si>
    <t>Registro Digital de fotografias y videos</t>
  </si>
  <si>
    <t>Archivo fotografico en digital que almacena fotografias y videos, de sensibilización y capacitaciones que realiza la dependencia</t>
  </si>
  <si>
    <t>Hoja de vida de conductor</t>
  </si>
  <si>
    <t xml:space="preserve">Carpeta fisica donde se almacenan Sensibilizaciones, evaluaciones, examenes medicos, pruebas de alcoholemia entre otros, contrato </t>
  </si>
  <si>
    <t xml:space="preserve">09- GESTIÓN ADMINISTRATIVA/ </t>
  </si>
  <si>
    <t>Hoja de vida de vehiculo</t>
  </si>
  <si>
    <t>Carpeta fisica donde se almacena , regiustro de otrden de compra, factura, soat, t. propiedad inventario del vehiculo entre otras</t>
  </si>
  <si>
    <t>Carpeta virtual PESV2018 de parque automotor</t>
  </si>
  <si>
    <t xml:space="preserve"> Sanciones y comparendos en SIMIT</t>
  </si>
  <si>
    <t>GESTION VEHICULAR PREMIUM TELEFONICA</t>
  </si>
  <si>
    <t>Software de GPS para monitorear el parque automotor</t>
  </si>
  <si>
    <t>Telefonica</t>
  </si>
  <si>
    <t>Carpeta de evaluación del servicio</t>
  </si>
  <si>
    <t>Carpeta fisica donde se almacenan las encuestas de satisfacción que evaluan el servicio de transporte entregado</t>
  </si>
  <si>
    <t xml:space="preserve">Ejecución contractual </t>
  </si>
  <si>
    <t xml:space="preserve">Expedientes contractuales que se realiza en el proceso al ejecutar el contrato, </t>
  </si>
  <si>
    <t>SAE</t>
  </si>
  <si>
    <t xml:space="preserve">Control de inventarios de almacen </t>
  </si>
  <si>
    <t>SAI</t>
  </si>
  <si>
    <t>Control de Inventarios</t>
  </si>
  <si>
    <t xml:space="preserve">Propiedad planta y equipo </t>
  </si>
  <si>
    <t>Archivo de excel el cual tiene información detallada de los bienes de la entidad</t>
  </si>
  <si>
    <t xml:space="preserve">Registro de RUEPV </t>
  </si>
  <si>
    <t xml:space="preserve">Archivo de excel que contiene que oficinas de la entidad tienen un aviso </t>
  </si>
  <si>
    <t xml:space="preserve">Informe de inventarios para la contraloria </t>
  </si>
  <si>
    <t>Archivo que contiene el detalle de las cuentas contables de los activos de la entidad</t>
  </si>
  <si>
    <t>09- GESTIÓN ADMINISTRATIVA/
10- GESTIÓN FINANCIERA</t>
  </si>
  <si>
    <t>Tomas fisicas</t>
  </si>
  <si>
    <t>Carpeta donde se almacena el inventario realizado en campo</t>
  </si>
  <si>
    <t>Avaluos</t>
  </si>
  <si>
    <t xml:space="preserve">Carpeta fisica en la cual se actualizan los valores de la propiedad de planta y equipo </t>
  </si>
  <si>
    <t>Seguimiento contractual</t>
  </si>
  <si>
    <t>Excel donde se almacena la información del contrato y se realiza seguimiento a los mismos</t>
  </si>
  <si>
    <t>Actas</t>
  </si>
  <si>
    <t>Son las actas de juntas de compras en las que se aprueban los diferentes procesos de contratación</t>
  </si>
  <si>
    <t>Proceso contractual</t>
  </si>
  <si>
    <t>Contratos</t>
  </si>
  <si>
    <t>Expediente que contiene la información . Pre Contractual, Contractual y Post Contractual</t>
  </si>
  <si>
    <t>Papel/Digital</t>
  </si>
  <si>
    <t>Proceso contractual / SECOPI Y II</t>
  </si>
  <si>
    <t>INFORMES DE CONTRATACIÓN</t>
  </si>
  <si>
    <t>Informes que realiza el proceso la cual contiene la gestión de contratación del mes, que se envian a otras entidades</t>
  </si>
  <si>
    <t>Proceso contractual / Contraloria</t>
  </si>
  <si>
    <t>INFORMES A ENTES DE VIGILANCIA Y CONTROL</t>
  </si>
  <si>
    <t>Son los requerimientos realizados por entes de control para conocer temas de la contratación en el cual se transcribe parcialmente el expediente del contrato</t>
  </si>
  <si>
    <t>DAF</t>
  </si>
  <si>
    <t>Formatos del proceso</t>
  </si>
  <si>
    <t>Solicitud de necesidad, estudios previos, solicitud de disponibilidad presupuestal, Informe de ejecución, Verificación de experiencia, acta de inicio,solicitud de modificación contractuales, consentimiento oinformado, acta de cierre, actas, verificación de estado de contratista, respuesta a observaciones, aceptación de oferta, adenda, aviso de convocatoria, ficha tecnica</t>
  </si>
  <si>
    <t>DTIC
DIRECCIONAMIENTO ESTRATEGICO</t>
  </si>
  <si>
    <t>Procedimientos documentados</t>
  </si>
  <si>
    <t>Planeación de contratación, modificación e incumplimiento</t>
  </si>
  <si>
    <t>172.28.4.36//administrativa</t>
  </si>
  <si>
    <t>Carpeta compartida en la cual se almacena la información de contratación de bienes y servicios (formatos diligenciados e información adicional)</t>
  </si>
  <si>
    <t>DAF /DTIC</t>
  </si>
  <si>
    <t>local jpmuniz /subcontratación</t>
  </si>
  <si>
    <t>Carpeta compartida en la cual se almacena la información de contratación de prestación de serviciós personales (formatos diligenciados e información adicional)</t>
  </si>
  <si>
    <t>Subdirtección de subcontratación</t>
  </si>
  <si>
    <t>SIVICOF</t>
  </si>
  <si>
    <t>Aplicativo que genera las novedades en materia contractual realizadas en el mes</t>
  </si>
  <si>
    <t>SIDEAP</t>
  </si>
  <si>
    <t xml:space="preserve">Aplicativo distrital que genera las novedades de prestación de servicios en materia contractual realizadas en el mes  </t>
  </si>
  <si>
    <t>DASC</t>
  </si>
  <si>
    <t>SISCO</t>
  </si>
  <si>
    <t>Aplicativo que permite generar las necesidades de contratación y estudios previos</t>
  </si>
  <si>
    <t>ACTAS DE COMITÉ INTERNO DE ARCHIVO</t>
  </si>
  <si>
    <t>CITACIÓN COMITÉ DE ARCHIVO</t>
  </si>
  <si>
    <t>Es el documento por medio del cual la entidad  convoca a cada uno de los miembros que conforman el Comité de Archivo de la entidad para una sesión.</t>
  </si>
  <si>
    <t>Subdirección de Gestión Documental y Recursos Físicos  - Subdirector de Gestión Documental y Recursos Físicos</t>
  </si>
  <si>
    <t>ACTA DE COMITÉ DE ARCHIVO</t>
  </si>
  <si>
    <t xml:space="preserve">Documento que evidencia y registro de deliberaciones y decisiones en torno al proceso de gestión documental por los miembros del Comité.
</t>
  </si>
  <si>
    <t>CONSECUTIVO DE COMUNICACIONES OFICIALES</t>
  </si>
  <si>
    <t>COMUNICACIÓN OFICIAL</t>
  </si>
  <si>
    <t>Comunicación producida en desarrollo de las funciones asignadas a cada dependencia</t>
  </si>
  <si>
    <t>Grupo de Correspondencia - Responsable Grupo de Correspondencia</t>
  </si>
  <si>
    <t>INSTRUMENTOS ARCHIVISTICOS</t>
  </si>
  <si>
    <t>TABLA DE RETENCION DOCUMENTAL - TRD</t>
  </si>
  <si>
    <t>Instrumento archivístico que contiene el listado codificado de series y subseries con sus correspondientes tipos documentales producidos o recibidos por cada una de las dependencias de la Personería</t>
  </si>
  <si>
    <t>SUBDIRECCIÓN DE GESTIÓN DOCUMENTAL Y RECURSOS FÍSICOS</t>
  </si>
  <si>
    <t xml:space="preserve">CUADRO DE CLASIFICACION DOCUMENTAL </t>
  </si>
  <si>
    <t>Esquema que refleja la jerarquización dada a la documentación
producida por una institución y en el que se registran las secciones y subsecciones y las series y subseries documentales.</t>
  </si>
  <si>
    <t>Físico - Digital -  Electrónico</t>
  </si>
  <si>
    <t>PAPEL - EXCEL - PDF</t>
  </si>
  <si>
    <t>CUADRO DE CARACTERIZACION</t>
  </si>
  <si>
    <t>Soporte técnico que permite identificar los formatos que soportan el tramite de cada dirección y área. Descripción detallada por documento</t>
  </si>
  <si>
    <t>FICHAS DE VALORACION DOCUMENTAL</t>
  </si>
  <si>
    <t xml:space="preserve">Soporte técnico que acompañan las Tablas de Valoración Documental (TVD) y las Tablas de retención Documental (TRD), que con consolidan los criterios de valoración primaria y secundaria que dan soporte a la disposición final. </t>
  </si>
  <si>
    <t>EXCEL - WORD - PDF</t>
  </si>
  <si>
    <t>TABLA DE VALORACION DOCUMENTAL - TVD</t>
  </si>
  <si>
    <t>Instrumento archivístico que contiene el listado de asuntos o series documentales a los cuales se asigna el tiempo de permanencia, así́ como su disposición final. Se elaboran para intervenir los fondos acumulados de las entidades</t>
  </si>
  <si>
    <t xml:space="preserve">CUADRO EVOLUTIVO </t>
  </si>
  <si>
    <t>Documento que refleja la normativa interna y externa que soportan la conformación de la estructura orgánica y funcional de la institución a través del tiempo.</t>
  </si>
  <si>
    <t xml:space="preserve">
Soporte técnico que acompañan las Tablas de Valoración Documental (TVD) y las Tablas de retención Documental (TRD), que con consolidan los criterios de valoración primaria y secundaria que dan soporte a la disposición final. 
</t>
  </si>
  <si>
    <t>INSTRUMENTOS DE DESCRIPCION DE ARCHIVO</t>
  </si>
  <si>
    <t>Los instrumentos de descripción de archivo son los que proporcionan información sobre archivos, fondos o series. Son: las guías, inventarios, catálogos e índices</t>
  </si>
  <si>
    <t>PROGRAMAS</t>
  </si>
  <si>
    <t>PROGRAMA DE GESTION DOCUMENTAL</t>
  </si>
  <si>
    <t>Documento que reúne las actividades propias de la Gestión Documental, en las etapas de creación, mantenimiento, difusión y administración de documentos a corto, mediano y largo plazo en la Entidad</t>
  </si>
  <si>
    <t>PLAN INSTITUCIONAL DE ARCHIVO</t>
  </si>
  <si>
    <t>Instrumento para la planeación de la función archivística que se articula con los demás planes y proyectos estratégicos de la Entidad</t>
  </si>
  <si>
    <t>Transferencias documentales</t>
  </si>
  <si>
    <t>Es el registro de entrega de los archivos por parte de las dependencias al archivo central,</t>
  </si>
  <si>
    <t xml:space="preserve">Expedientes del Archivo Central </t>
  </si>
  <si>
    <t>Repositorio que reúne la documentación y/o registro físicos de las dependencias que se encuentra finalizados en su tramite y requieren conservación conforme a las TRD y/o TVD</t>
  </si>
  <si>
    <t>Físico - Digital - Análogo</t>
  </si>
  <si>
    <t>PAPEL - CD/DVD - Cintas magnéticas - Casete</t>
  </si>
  <si>
    <t>SIC</t>
  </si>
  <si>
    <t>Es el Sistema Integrado de Conservación Documental de la entidad</t>
  </si>
  <si>
    <t>\\172.28.4.36/gestion_documental</t>
  </si>
  <si>
    <t>Ruta compartida de Gestión Documental donde se almacena la información del proceso como: Actas, Comunicaciones Oficiales, TRD, TVD, Informes, Inventarios, Planes , Programas, Requerimientos, Transferencias documentales, Instrumentos Archivisticos y Documentación de Apoyo</t>
  </si>
  <si>
    <t>CORDIS</t>
  </si>
  <si>
    <t>Correspondencia Distrital: Aplicativo utilizado para las comunicaciones oficiales enviadas y recibidas (IMPRESAS)</t>
  </si>
  <si>
    <t>BANTER</t>
  </si>
  <si>
    <t>Banco Terminologico de tipos, series y subseries documentales</t>
  </si>
  <si>
    <t>MANUAL DE GESTIÓN DOCUMENTAL</t>
  </si>
  <si>
    <t>Marco general para la operación de gestión documental de la entidad</t>
  </si>
  <si>
    <t>PLANEACIÓN</t>
  </si>
  <si>
    <t>PROCEDIMIENTOS DE GESTIÓN DOCUMENTAL</t>
  </si>
  <si>
    <t>Descripción de las actividades de gestión documental:
Transferencia Documental 
Actualización de TRD
Gestión de comunicaciones oficiales
Prestamo y Consulta
Organización Documental</t>
  </si>
  <si>
    <t>FORMATOS DE GESTIÓN DOCUIMENTAL</t>
  </si>
  <si>
    <t>Registro de las operaciones de gestión documental: 
Eliminación documentos de apoyo
Consulta y prestamo
Inventario documental
Hoja control de documentos
Planilla comunicaciones personerias locales
Planilla comunicaciones EE-IE
Planilla sobres devueltos
Solicitud Fotocopias
Acta transferencia documental
Control Revisión Transferencias
Ficha valoración Documental
Inspección Archivos de gestión
TRD
Identificación muebles archivos de gestión</t>
  </si>
  <si>
    <t>REGISTROS DE GESTIÓN DOCUMENTAL</t>
  </si>
  <si>
    <t>Formatos diligenciados</t>
  </si>
  <si>
    <t>FISICO-DIGITAL</t>
  </si>
  <si>
    <t>INSTRUCTIVOS DE GESTIÓN DOCUMENTAL</t>
  </si>
  <si>
    <t>Paso a paso para realizar actividades determinadas:
Instructivo correo electronico certificado
Instructivo revisión paquetes e ingreso información aplicativos
Instructivo identyificación carpetas y tomos</t>
  </si>
  <si>
    <t>TABLAS DE CONTROL DE ACCESO</t>
  </si>
  <si>
    <t>Esquema para establecer categorias de acceso a la información fisica de la entidad</t>
  </si>
  <si>
    <t>Formatos en blanco y procedimientos del proceso</t>
  </si>
  <si>
    <t>Formatos en blanco del proceso, y procedimientos controlados en el sistema de gestión de calidad</t>
  </si>
  <si>
    <t xml:space="preserve">Papel </t>
  </si>
  <si>
    <t>Formatos diligenciados del proceso</t>
  </si>
  <si>
    <t>Formatos del Sistema de Gestión de calidad diligenciados por el proceso</t>
  </si>
  <si>
    <t>Papel /Digital</t>
  </si>
  <si>
    <t xml:space="preserve">Carpeta de acciones de tutela </t>
  </si>
  <si>
    <t>Carpeta física donde se almacenan LAS TUTELAS que garantizan un derecho fundamental que contiene el auto, demanda, notificación, comunicación, poder, respuesta entre otros</t>
  </si>
  <si>
    <t>2 AÑOS: 13- GESTIÓN JURÍDICA /5 AÑOS MAS 12- GESTIÓN DOCUMENTAL</t>
  </si>
  <si>
    <t>Carpeta de acciones de grupo</t>
  </si>
  <si>
    <t xml:space="preserve">Carpeta física donde se almacenan las acciones de grupo( se Repara el daño causado a un grupo) la cual 
 contiene el auto, demanda, notificación, comunicación, poder, respuesta entre otros
</t>
  </si>
  <si>
    <t>2 AÑOS: 13- GESTIÓN JURÍDICA /13 AÑOS MAS 12- GESTIÓN DOCUMENTAL</t>
  </si>
  <si>
    <t>Carpeta de acciones de cumplimiento</t>
  </si>
  <si>
    <t>Carpeta física donde se almacenan las acciones de cumplimiento (La Exigencia de cumplimiento de ley o acto administrativo) la cual
contiene el auto, demanda, notificación, comunicación, poder, respuesta entre otros</t>
  </si>
  <si>
    <t>Carpeta acciones populares</t>
  </si>
  <si>
    <t>Carpeta física donde se almacenan las acciones populares (La Defensa y proteccion de rerechos colectivos) la cual contiene el auto, demanda, notificación, comunicación, poder, respuesta entre otros</t>
  </si>
  <si>
    <t>Procesos Civiles</t>
  </si>
  <si>
    <t>Carpeta donde se almacena información de los procesos civiles que cursan en la entidad la cual contiene:
 contiene el auto, demanda, notificación, comunicación, poder, respuesta entre otros</t>
  </si>
  <si>
    <t>2 AÑOS: 13- GESTIÓN JURÍDICA /18 AÑOS MAS 12- GESTIÓN DOCUMENTAL</t>
  </si>
  <si>
    <t>Administrativos</t>
  </si>
  <si>
    <t>Carpeta donde se almacena información de procesos ADMINISTRATIVOS(restablecer derechos) que cursan en la entidad las cuales contienen:
 contiene el auto, demanda, notificación, comunicación, poder, respuesta entre otros</t>
  </si>
  <si>
    <t>Laborales</t>
  </si>
  <si>
    <t>Carpeta donde se almacena información de procesos Laborales(procura de garantizar la garantia laboral del funcionario) que cursan en la entidad las cuales contienen:
 contiene el auto, demanda, notificación, comunicación, poder, respuesta entre otros</t>
  </si>
  <si>
    <t>Penales</t>
  </si>
  <si>
    <t>Carpeta donde se almacena información de procesos Penales(garantizando el patrimonio publico) que cursan en la entidad las cuales contienen:
 contiene el auto, demanda, notificación, comunicación, poder, respuesta entre otros</t>
  </si>
  <si>
    <t>Registros de sanciones disciplinarias</t>
  </si>
  <si>
    <t>Carpeta física donde se almacenan los registros de sanciones disciplinarias (Anotaciones que se le realiza a los funcionarios del distrito con ocasión de la comisión de una falta disciplinaria)</t>
  </si>
  <si>
    <t>2 AÑOS: 13- GESTIÓN JURÍDICA /48 AÑOS MAS 12- GESTIÓN DOCUMENTAL</t>
  </si>
  <si>
    <t>Informes del proceso</t>
  </si>
  <si>
    <t>Informes realizados a entidades internas y externas</t>
  </si>
  <si>
    <t>2 AÑOS: 13- GESTIÓN JURÍDICA /3 AÑOS MAS 12- GESTIÓN DOCUMENTAL</t>
  </si>
  <si>
    <t>Requerimientos ciudadanos</t>
  </si>
  <si>
    <t>Carpeta física donde se almacenan los Desrechos de petición realizados a la entidad</t>
  </si>
  <si>
    <t>SIPROJ WEB</t>
  </si>
  <si>
    <t>Plataforma utilizada para registrar los procesos a nivel distrital</t>
  </si>
  <si>
    <t>SECRETARIA JURIDICA DISTRITAL</t>
  </si>
  <si>
    <t>Consulta procesos rama judicial</t>
  </si>
  <si>
    <t xml:space="preserve">Pagina donde se verifican los procesos en RAMA JUDICIAL </t>
  </si>
  <si>
    <t>CSJ</t>
  </si>
  <si>
    <t>Control Procesos</t>
  </si>
  <si>
    <t>Archivo de excel con el cual se realiza el control del estado de los procesos de la entidad</t>
  </si>
  <si>
    <t>Control Sanciones</t>
  </si>
  <si>
    <t>Archivo de excel donde se Controlan las sanciones (se diligencian los datos del proceso, sancionado y el resultado de la sanción)</t>
  </si>
  <si>
    <t xml:space="preserve">base de datos de acciones de tutela </t>
  </si>
  <si>
    <t>Archivo compartido en gmail donde se almacenan los datos, terminos, reparto, y seguimiento de tutelas</t>
  </si>
  <si>
    <t>13- GESTIÓN JURÍDICA (GMAIL UN PROFESIONAL)</t>
  </si>
  <si>
    <t>Google Drive del proceso</t>
  </si>
  <si>
    <t>Google drive personal de una profesional especializada donde se almacena información sensible del proceso</t>
  </si>
  <si>
    <t>Carpeta compartida proceso \\172.28.4.36/Juridica</t>
  </si>
  <si>
    <t>Carpeta compartida del proceso en la cual se almacenan formatos diligenciados e información propia del proceso</t>
  </si>
  <si>
    <t>Formatos y Procedimientos del proceso</t>
  </si>
  <si>
    <t>Son los formatos en blanco y procedimientos utilizados por el proceso</t>
  </si>
  <si>
    <t>Formato de encuesta de satisfacción</t>
  </si>
  <si>
    <t>Formatos diligenciados que cuando se le brinda atención al usuario en cualquier dependencia se ele entrega el formato al usuario para que califique el servicio</t>
  </si>
  <si>
    <t>Fisico/ Digital</t>
  </si>
  <si>
    <t>Fisico: TODOS LOS PROCESOS
Digital:DTIC</t>
  </si>
  <si>
    <t xml:space="preserve">Formato QRSD </t>
  </si>
  <si>
    <t>Formato utilizado por cualquier dependencia para que el usuario radique una queja en contra de un funcionario de la entidad</t>
  </si>
  <si>
    <t>Fisico: TODOS LOS PROCESOS /12- GESTIÓN DOCUMENTAL
Digital:DTIC</t>
  </si>
  <si>
    <t>Relación de Quejas contra funcionarios de personeria</t>
  </si>
  <si>
    <t>Archivo en excel en el cual se lleva un control de la quejas mensuales recibidas y la gestión realizada</t>
  </si>
  <si>
    <t>12- GESTIÓN DOCUMENTAL
Compartida /DTIC</t>
  </si>
  <si>
    <t>Onedrive del proceso</t>
  </si>
  <si>
    <t>Repositorio donde se almacena información documentada del proceso, la cual contiene: Informes, Encuestas Indicadores,Riesgos entre otros</t>
  </si>
  <si>
    <t>Carpeta de Onedrive con los OFICIOS</t>
  </si>
  <si>
    <t>Carpeta de ONEDRIVE donde se almacenan los Oficios de correspondencia internerna</t>
  </si>
  <si>
    <t>14- SERVICIO AL USUARIO
ONEDRIVE: DTIC</t>
  </si>
  <si>
    <t>POA Informes de gestión, Encuestas Matrices de comunicaciónes</t>
  </si>
  <si>
    <t>Carpeta donde se almacena toda la información referente al Sistema de Gestión de Calidad del proceso Sertvicio al Usuario</t>
  </si>
  <si>
    <t>Son los informes internos y externos realizados en el proceso Servicio al Usuario</t>
  </si>
  <si>
    <t>Fisico /Digital</t>
  </si>
  <si>
    <t>Encuestas</t>
  </si>
  <si>
    <t>Tabulación de encuestas realizadas por las dependencias que atienden público</t>
  </si>
  <si>
    <t>Actas del comité institucional de coordinación del sistema de control interno.</t>
  </si>
  <si>
    <t>Fisico: 16- EVALUACIÓN Y SEGUIMIENTO/
Digital: 03- DIRECCIONAMIENTO TIC</t>
  </si>
  <si>
    <t>INFORMES DE GESTIÓN Y SEGUIMIENTO</t>
  </si>
  <si>
    <t>Informe de Evaluación de la Gestión por Dependencias, , Informe Semestral de Evalución Independiente del Estado del Sistema de Control Interno, Informe de Seguimiento QRSD, Informe de Seguimiento Página WEB Ley 1712 de 2014, Informes de Auditoría Interna y seguimiento a planes de mejoramiento, Informes de Seguimiento requeridos por Ley.</t>
  </si>
  <si>
    <t>2, 3 y 20</t>
  </si>
  <si>
    <t xml:space="preserve">INFORMES  A ENTES DE CONTROL Y A OTRAS ENTIDADES </t>
  </si>
  <si>
    <t>Informe  Derechos de Autor uso de  Software, Informe de Evaluación al Sistema Control Interno Contable</t>
  </si>
  <si>
    <t>Derechos de Petición</t>
  </si>
  <si>
    <t xml:space="preserve"> 16- EVALUACIÓN Y SEGUIMIENTO</t>
  </si>
  <si>
    <t xml:space="preserve">Plan de Mejoramiento Institucional </t>
  </si>
  <si>
    <t xml:space="preserve">Plan de mejoramiento Institucional, Comunicaciones, e Informe Seguimiento Semestral </t>
  </si>
  <si>
    <t>Programa Anual de Auditorías</t>
  </si>
  <si>
    <t>Documento donde se programan las Auditorias, Seguimientos e Informes de Ley</t>
  </si>
  <si>
    <t>Documentos Controlados</t>
  </si>
  <si>
    <t>Procedimiento y formatos controlados en el sistema de gestión de calidad utilizados por el proceso</t>
  </si>
  <si>
    <t>01 - DIRECCIONAMIENTO ESTRATÉGICO
03- DIRECCIONAMIENTO TIC</t>
  </si>
  <si>
    <t>Plan de Manejo de Riesgos</t>
  </si>
  <si>
    <t>Seguimiento al Mapa de Riesgos Institucional y Plan Anticorrupción y atención al Ciudadano - PAAC</t>
  </si>
  <si>
    <t>Formatos en blanco y procedimientos controlados del sistema de gestión de calidad</t>
  </si>
  <si>
    <t>DOC</t>
  </si>
  <si>
    <t>DIRECCIONAMIENTO ESTRATEGICO</t>
  </si>
  <si>
    <t>Formatos controlados por el Sistema de Gestión de calidad, diligenciados y utilizados por el proceso</t>
  </si>
  <si>
    <t>Carpeta de Memorandos</t>
  </si>
  <si>
    <t>Carpeta fisica donde se almacenan las Comunicaciones dirigidas a los funcionarios que hacen parte del proceso, dando instrucciones de cumplimiento</t>
  </si>
  <si>
    <t>07- POTESTAD DISCIPLINARIA/</t>
  </si>
  <si>
    <t>Circulares</t>
  </si>
  <si>
    <t>Documento en el cual se le dan Instrucciones a los funcionarios que hacen parte del proceso</t>
  </si>
  <si>
    <t>Expedientes</t>
  </si>
  <si>
    <t>Carpeta fisica donde se almacenan las Investigaciones que cursan en el eje disciplinario a un funcionario del distrito</t>
  </si>
  <si>
    <t>07- POTESTAD DISCIPLINARIA/
12- GESTIÓN DOCUMENTAL</t>
  </si>
  <si>
    <t>Comunicaciones externas e internas</t>
  </si>
  <si>
    <t>Carpeta fisica donde se almacenan las Comunicaciones internas y externas dirigidas a los funcionarios</t>
  </si>
  <si>
    <t>Respuesta }Derechos de petición</t>
  </si>
  <si>
    <t>Carpeta fisica donde se almacenan las respuestas a derechos de petición realizadas por el ciudadano</t>
  </si>
  <si>
    <t>Actas de asistencia a reunión</t>
  </si>
  <si>
    <t>Carpeta donde se almacenan las Actas donde se evidencian los compromisos adquiridos en una reunión</t>
  </si>
  <si>
    <t>RIM</t>
  </si>
  <si>
    <t>Archivo de excel que permite la consolidación de toda la información estadistica del proceso</t>
  </si>
  <si>
    <t>XLS, DOC</t>
  </si>
  <si>
    <t>Bases de Secretaria Comun</t>
  </si>
  <si>
    <t>Bases de datos de Quejas: Base de datos donde se almacenan todas las quejas o denuncias diciplinarias con alguna incidencia o incumplimiento de funciones en el distrito
Bases de proceso: en la cual se determinan los tiempos las personas que debe cumplir el expediente para surtir el tramite secretarial</t>
  </si>
  <si>
    <t>07- POTESTAD DISCIPLINARIA/ GMAIL</t>
  </si>
  <si>
    <t>Base de datos de delegadas</t>
  </si>
  <si>
    <t>Bases donde se almacenan todas las actuaciones procesales que requiere el expediente tales como:
Expedientes,
Autos
Control al despacho,
Reportes o formularios</t>
  </si>
  <si>
    <t>07- POTESTAD DISCIPLINARIA/
03- DIRECCIONAMIENTO TIC</t>
  </si>
  <si>
    <t>Base de Fallos</t>
  </si>
  <si>
    <t xml:space="preserve">Archivo donde se almacenan las decisiones finales que profiere el despacho </t>
  </si>
  <si>
    <t>Correspondencia al despacho</t>
  </si>
  <si>
    <t>Archivo que permite controlar el recibo de correspondencia</t>
  </si>
  <si>
    <t>Comisorio a las delegadas</t>
  </si>
  <si>
    <t xml:space="preserve">Archivo donde se controlan las asignaciones de los expedientes a cada uno de los abogados </t>
  </si>
  <si>
    <t>Informe al con Bog</t>
  </si>
  <si>
    <t>Documento con los Resultados de la gestión por parte del proceso 7 entregados al concejo de bogota</t>
  </si>
  <si>
    <t>Reportes estadisticos</t>
  </si>
  <si>
    <t>Carpeta digital donde se almacena el PEI, POA, Informe al concejo de bogotá, rendición de cuentas, encuesta de satisfacción,</t>
  </si>
  <si>
    <t>//172.28.4.36\BDDISCIPLINARIOS</t>
  </si>
  <si>
    <t>Ruta compartida donde se almacenan todos expedientes y sus actuaciones procesales por delegada donde almacena 6 bases</t>
  </si>
  <si>
    <t>Onedrive</t>
  </si>
  <si>
    <t>Compartida donde se almacena las diferentes bases compartidas del proceso, y algunos autos x delegada inclusive los fallos</t>
  </si>
  <si>
    <t>Google Drive</t>
  </si>
  <si>
    <t>07- POTESTAD DISCIPLINARIA/gmail</t>
  </si>
  <si>
    <t xml:space="preserve">Pruebas </t>
  </si>
  <si>
    <t>Piezas procesales que hacen parte del expediente tales como: Documentos fisicos, Medios magneticos CD, DVD, USB, FOTOGRAFIAS</t>
  </si>
  <si>
    <t>SOLICITUD DE MODIFICACIONES PRESUPUESTALES INTERNAS</t>
  </si>
  <si>
    <t>Requerimiento interno que se realiza para dar un traslado presupuestal.</t>
  </si>
  <si>
    <t>Documento Físico, Electrónico y Digital</t>
  </si>
  <si>
    <t>SUBDIRECCIÓN DE GESTION FINANCIERA</t>
  </si>
  <si>
    <t>JUSTIFICACIÓN LEGAL, ECONÓMICA Y FINANCIERA DE LA MODIFICACION PRESUPUESTAL INTERNA</t>
  </si>
  <si>
    <t>Concepto expedido en el que se consignan los aspectos jurídicos y económicos para realizar el modificación presupuestal.</t>
  </si>
  <si>
    <t>INFORME DE JUSTIFICACIÓN LEGAL, ECONÓMICA Y FINANCIERA DE LA MODIFICACION PRESUPUESTAL INTERNO QUE AFECTA LOS AGREGADOS.</t>
  </si>
  <si>
    <t>Copilado de manera textual que da cuenta del estado actual o de los resultados obtenidos o realizados.</t>
  </si>
  <si>
    <t>ESTUDIO DE NECESIDADES</t>
  </si>
  <si>
    <t>Análisis realizado sobre los diferentes aspectos económicos que necesitan ser cubiertos o subsanados con una partida adicional, en este caso una partida trasladada.</t>
  </si>
  <si>
    <t>SOLICITUD DE CONCEPTO SOBRE LAS MODIFICACIONES PRESUPUESTALES DE INVERSIÓN QUE AFECTAN LOS AGREGADOS.</t>
  </si>
  <si>
    <t>Requerimiento que se realiza para conocer la viabilidad del traslado.</t>
  </si>
  <si>
    <t>COMUNICACIÓN OFICIAL REMISORIA A LA SECRETARÍA DISTRITAL DE PLANEACIÓN DE LA SOLICITUD DE CONCEPTO SOBRE MODIFICACIÓN.</t>
  </si>
  <si>
    <t>Documento de carácter oficial que acredita una solicitud o un informe.</t>
  </si>
  <si>
    <t>CONCEPTO SOBRE VIABILIDAD PARA EFECTUAR EL TRASLADO PRESUPUESTAL INTERNO POR INVERSIÓN.</t>
  </si>
  <si>
    <t>Documento entregado en el cual se analiza y se conceptúa sobre el traslado presupuestal.</t>
  </si>
  <si>
    <t>MEMORANDO SOLICITANDO LA MODIFICACION PRESUPUESTAL QUE AFECTA LOS AGREGADOS</t>
  </si>
  <si>
    <t>Requerimiento interno en el cual se indica los movimientos presupuestales a realizar.</t>
  </si>
  <si>
    <t>RESOLUCIÓN DE LA MODIFICACION PRESUPUESTAL QUE AFECTA LOS AGREGADOS.</t>
  </si>
  <si>
    <t>Acto administrativo que da legalidad al traslado presupuestal.</t>
  </si>
  <si>
    <t>OFICIO REMISORIO DEL ACTO ADMINISTRATIVO DE LA MODIFICACION PRESUPUESTAL A LA SECRETARÍA DE HACIENDA.</t>
  </si>
  <si>
    <t>Comunicación oficial remitiendo el acto administrativo que le da viabilidad al traslado presupuestal.</t>
  </si>
  <si>
    <t xml:space="preserve">JUSTIFICACIÓN LEGAL ECONÓMICA Y FINANCIERA </t>
  </si>
  <si>
    <t>Concepto expedido en el que se consignan los aspectos jurídicos y económicos para realizar el traslado presupuestal.</t>
  </si>
  <si>
    <t>Hoja de Cálculo</t>
  </si>
  <si>
    <t>ACTO ADMINISTRATIVO DE APROBACIÓN DE LA MODIFICACION PRESUPUESTAL</t>
  </si>
  <si>
    <t>Resolución expedida por el Personero de Bogotá.</t>
  </si>
  <si>
    <t>OFICIO REMISORIO DE ACTO ADMINISTRATIVO A LAS SECRETARÍAS DE HACIENDA Y PLANEACIÓN.</t>
  </si>
  <si>
    <t>Comunicación oficial que informa de los movimientos presupuestales realizados.</t>
  </si>
  <si>
    <t>COMUNICACIÓN OFICIAL DE SOLICITUD DE INCLUSIÓN DE LAS MODIFICACIONES PRESUPUESTALES EN LA AGENDA DEL CONFIS.</t>
  </si>
  <si>
    <t>PROGRAMA ANUAL MENSUALIZADO DE CAJA PAC</t>
  </si>
  <si>
    <t>Es un instrumento de administración financiera mediante el cual se verifica y aprueba el monto máximo mensual de fondos disponibles para las entidades financiadas con los recursos del Distrito. Este busca armonizar los ingresos de la administración.</t>
  </si>
  <si>
    <t>Documento Electrónico</t>
  </si>
  <si>
    <t>SUBDIRECTOR DE GESTION FINANCIERA</t>
  </si>
  <si>
    <t>MEMORANDO SOLICITANDO LA REPROGRAMACIÓN DE PAGOS DE INVERSIÓN Y FUNCIONAMIENTO.</t>
  </si>
  <si>
    <t>Es una comunicación por medio de la cual se realiza la solicitud de los nuevos pagos de inversión y funcionamiento.</t>
  </si>
  <si>
    <t>REPORTE DE TALENTO HUMANO</t>
  </si>
  <si>
    <t>Comunicación del área de nomina sobre gastos ocasionales.</t>
  </si>
  <si>
    <t>REPORTE DE RECURSOS FÍSICOS</t>
  </si>
  <si>
    <t>Comunicación sobre gastos ocasionales.</t>
  </si>
  <si>
    <t>SOLICITUD DE REPROGRAMACIÓN DEL PAC</t>
  </si>
  <si>
    <t>Es una herramienta de control financiero mensual en la cual se detalla cada una de las asignaciones a los rubros respectivos, muestra la nueva asignación de los desembolsos que la entidad designa.</t>
  </si>
  <si>
    <t>RESÚMENES DE NOMINA</t>
  </si>
  <si>
    <t>Documentos que entrega el área de nomina detallados de los gastos de personal.</t>
  </si>
  <si>
    <t>LINEAMIENTO DE POLÍTICA PRESUPUESTAL EMITIDA POR LA ALCALDÍA MAYOR DE BOGOTÁ.</t>
  </si>
  <si>
    <t>Comunicación recibida por la Alcaldía de Bogotá</t>
  </si>
  <si>
    <t>CIRCULAR DE PROGRAMACIÓN PRESUPUESTAL Y CRONOGRAMA PRESUPUESTAL</t>
  </si>
  <si>
    <t>Acto administrativo que respalda la programación presupuestal.</t>
  </si>
  <si>
    <t>ACTA DE REUNIÓN PRESENTANDO LOS LINEAMIENTOS PARA LA PROGRAMACIÓN PRESUPUESTAL</t>
  </si>
  <si>
    <t>MEMORANDO INFORMANDO A LAS ÁREAS EL CRONOGRAMA PARA LA PROYECCIÓN DE LOS GASTOS PARA LA SIGUIENTE VIGENCIA.</t>
  </si>
  <si>
    <t>Comunicación Interna que indica fechas y procedimiento para registrar el presupuesto.</t>
  </si>
  <si>
    <t>CIRCULAR INFORMANDO A LAS ÁREAS EL CRONOGRAMA PARA LA PROYECCIÓN DE LOS GASTOS PARA LA SIGUIENTE VIGENCIA</t>
  </si>
  <si>
    <t>FORMULARIO PLANTAS DE PERSONAL CON COSTOS</t>
  </si>
  <si>
    <t>Formato entregado a la Dirección de Talento Humano para su actualización.</t>
  </si>
  <si>
    <t>OFICIO REMISORIO DEL FORMULARIO DE PLANTA DE PERSONAL CON COSTOS</t>
  </si>
  <si>
    <t>Comunicación oficial relacionando la planta de la entidad y su costo.</t>
  </si>
  <si>
    <t>RELACIÓN DE GASTOS ESENCIALES</t>
  </si>
  <si>
    <t>Consolidado de los gastos de la entidad para la vigencia.</t>
  </si>
  <si>
    <t>GASTOS ESENCIALES PREDIS ORACLE</t>
  </si>
  <si>
    <t>Informe detallado de los gastos generales de la entidad para la siguiente vigencia</t>
  </si>
  <si>
    <t>INFORME DE JUSTIFICACIÓN DE LAS PARTIDAS PRESUPUESTALES DE GASTOS</t>
  </si>
  <si>
    <t>Consolidado de las partidas y su utilización.</t>
  </si>
  <si>
    <t>CUADRO PRELIMINAR DEL ANTEPROYECTO DE INGRESOS Y/O GASTOS.</t>
  </si>
  <si>
    <t>Formato preliminar que refleja los ingresos y gastos que tendrá la entidad.</t>
  </si>
  <si>
    <t>INVERSIÓN POR PROYECTO PREDIS ORACLE</t>
  </si>
  <si>
    <t>Partidas entregadas para el desarrollo de los proyectos de la Entidad.</t>
  </si>
  <si>
    <t>INVERSIÓN POR PROYECTO SEGPLAN ORACLE</t>
  </si>
  <si>
    <t>Partida entregada al desarrollo de la aplicación.</t>
  </si>
  <si>
    <t>SIPROJ ORACLE (OBLIGACIONES CONTINGENTES)</t>
  </si>
  <si>
    <t>Relación detallada de los procesos en contra o a favor de la Entidad, registrados por la Oficina Asesora Jurídica</t>
  </si>
  <si>
    <t>RELACIÓN DE LOS PASIVOS EXIGIBLES DE FUNCIONAMIENTO (FORMA 11.F.15. V1)</t>
  </si>
  <si>
    <t>Formato interno en el que se registran los movimientos presupuestales.</t>
  </si>
  <si>
    <t>LISTADO DE CONSTITUCIÓN DE RESERVAS PRESUPUESTALES</t>
  </si>
  <si>
    <t>Documentos que justifican las reservas a manejar.</t>
  </si>
  <si>
    <t>PLAN OPERATIVO ANUAL DE INVERSIONES- POAI</t>
  </si>
  <si>
    <t>Plan elaborado por la entidad para cada vigencia presupuestal.</t>
  </si>
  <si>
    <t>FICHA PROYECTOS DE INVERSIÓN</t>
  </si>
  <si>
    <t>Formato en el cual se incluyen los costos de los proyectos de la administración.</t>
  </si>
  <si>
    <t>COMUNICACIÓN REMISORIA DEL FORMULARIO DE PLANTA DE PERSONAL CON COSTOS.</t>
  </si>
  <si>
    <t>Documento presentado por la administración en el cual se refleja la planta de la misma.</t>
  </si>
  <si>
    <t>OFICIO NOTIFICANDO LA APROBACIÓN O RECOMENDACIONES SOBRE EL PRESUPUESTO</t>
  </si>
  <si>
    <t>Comunicación oficial que aprueba o solicita modificaciones al presupuesto presentado.</t>
  </si>
  <si>
    <t>OFICIO ASIGNANDO LA CUOTA GLOBAL DE GASTOS</t>
  </si>
  <si>
    <t>Comunicación oficial en la cual se indica el costo total asignado.</t>
  </si>
  <si>
    <t>PROGRAMA ANUAL MENSUALIZADO DE CAJA (PACA)</t>
  </si>
  <si>
    <t>relación promediada de los gastos que se pueden generar y los cuales no están inmersos en las licitaciones que tendrá la entidad.</t>
  </si>
  <si>
    <t>OFICIO REMISORIO DE LA PROGRAMACIÓN MENSUAL DE PAGOS DE TESORERÍA DISTRITAL</t>
  </si>
  <si>
    <t>Comunicación oficial emitida por la Tesorería Distrital en la cual se establece la programación de pagos.</t>
  </si>
  <si>
    <t>ANTEPROYECTO DE PRESUPUESTO</t>
  </si>
  <si>
    <t>Documento pre aprobado con el presupuesto anual de la entidad.</t>
  </si>
  <si>
    <t>OFICIO REMISORIA DEL ANTEPROYECTO DE PRESUPUESTO.</t>
  </si>
  <si>
    <t>Comunicación oficial que acompaña el anteproyecto.</t>
  </si>
  <si>
    <t>PROYECTO DE PRESUPUESTO</t>
  </si>
  <si>
    <t>Proyecto final ajustado y aprobado.</t>
  </si>
  <si>
    <t>ACUERDO DE EXPEDICIÓN DEL PRESUPUESTO</t>
  </si>
  <si>
    <t>Acto administrativo que aprueba el presupuesto dela entidad.</t>
  </si>
  <si>
    <t>DECRETO DE LIQUIDACIÓN</t>
  </si>
  <si>
    <t>Acto administrativo expedido por la administración central en el cual se detalla el presupuesto y sus partidas</t>
  </si>
  <si>
    <t xml:space="preserve">1 Token primario  de Certicamara </t>
  </si>
  <si>
    <t>Token asignado al SUBDIRECTOR  DE GESTIÓN FINANCIERA y que está activo para efectuar los pagos en el sistema OPGET emitido por la  Secretaria de Hacienda</t>
  </si>
  <si>
    <t>No Aplica por ser servidor o equipos de comunicaciones o portátiles o equipos de escritorio o Sistemas de Información</t>
  </si>
  <si>
    <t>Hardware / Infraestructura</t>
  </si>
  <si>
    <t>1 Token secundario  de Certicamara</t>
  </si>
  <si>
    <t>Token  usado  en caso de encargo de funciones del SUBDIRECTOR DE GESTIÓN FINANCIERA para efectuar los pagos en el sistema OPGET emitido por la  Secretaria de Hacienda</t>
  </si>
  <si>
    <t>PROFESIONAL ESPECIALIZADO  007</t>
  </si>
  <si>
    <t>Sin información</t>
  </si>
  <si>
    <t>BD  Anual de Contratistas y Proveedores</t>
  </si>
  <si>
    <t>Base de datos  anual  con toda la informacion de los contratistas y proveedores; usada internamente para  la gestIón de la  SUBDIRECCIÓN DE GESTION FINANCIERA</t>
  </si>
  <si>
    <t>LIBRO AUXILIAR DE CAJA MENOR</t>
  </si>
  <si>
    <t>RESOLUCIÓN DE ASIGNACIÓN DE CAJA MENOR</t>
  </si>
  <si>
    <t>Acto administrativo dictado por el personero de Bogotá, en el cual se designa la conformación de la caja menor para cada vigencia.</t>
  </si>
  <si>
    <t>DESIGNACIÓN</t>
  </si>
  <si>
    <t>Comunicación expedida por el ordenador del gasto en el cual designa al funcionario responsable de caja menor</t>
  </si>
  <si>
    <t>CERTIFICADO DE DISPONIBILIDAD PRESUPUESTAL</t>
  </si>
  <si>
    <t>Es el documento de gestión financiera y presupuestal que permite dar certeza sobre la existencia de una apropiación disponible y libre de afectación para la asunción de un compromiso.</t>
  </si>
  <si>
    <t>COMPROBANTE EGRESO</t>
  </si>
  <si>
    <t>Soporte que inicia la compra de un elemento que no posee la entidad y no es adquirido por sus diferentes procesos de contratación.</t>
  </si>
  <si>
    <t>CONCILIACION BANCARIA</t>
  </si>
  <si>
    <t xml:space="preserve">Documento que refleja los valores económicos registrados sobre las cuentas, confrontados con los movimientos bancarios </t>
  </si>
  <si>
    <t>ACTA DE REVISION E INFORME</t>
  </si>
  <si>
    <t xml:space="preserve">Acto administrativo validando la gestión de la caja menor </t>
  </si>
  <si>
    <t>PLAN ANUAL DE ADQUISICIONES</t>
  </si>
  <si>
    <t>COMUNICACIÓN OFICIAL SOLICITANDO LA RELACIÓN DE LOS BIENES DE CONSUMO Y DEVOLUTIVOS</t>
  </si>
  <si>
    <t>Es la comunicación enviada por el área administrativa o por el responsable del programa de compras, en la cual solicita a las diferentes dependencias que reporten los elementos de consumo y devolutivos que requieren, con el fin de incluirlos en el Plan de compras</t>
  </si>
  <si>
    <t>COMUNICACIÓN OFICIAL SOLICITANDO LA INCLUSIÓN DE LOS BIENES EN LA PROGRAMACIÓN DE  PROYECTOS DE INVERSIÓN</t>
  </si>
  <si>
    <t>Es la comunicación enviada al área de presupuesto de la Entidad donde se solicita la inclusión de bienes en la programación de proyectos de inversión que ejecutará la Entidad</t>
  </si>
  <si>
    <t xml:space="preserve">RELACION DE BIENES DE COMPRA O ADQUISICION </t>
  </si>
  <si>
    <t>Documentación que detalla la descripción de los bienes de compra o adquision conforme al plan de adquisiciones de la Entidad</t>
  </si>
  <si>
    <t>PLAN DE COMPRA O ADQUISICIONES</t>
  </si>
  <si>
    <t>Es la descripción ordenada de todos los bienes y servicios requeridos, incluyendo el precio de los mismos para desarrollar las actividades en una vigencia fiscal, elaborado por una Entidad Distrital.</t>
  </si>
  <si>
    <t>INFORME DE EJECUCIÓN DEL PLAN DE COMPRAS</t>
  </si>
  <si>
    <t>Es el documento que presenta un balance sobre la ejecución del Plan de Compras es decir entre lo proyectado y lo ejecutado, permitiendo tomar decisiones como ajustes a éste</t>
  </si>
  <si>
    <t>COMPROBANTES DE CONTABILIDAD</t>
  </si>
  <si>
    <t>COMPROBANTE  DE EGRESO</t>
  </si>
  <si>
    <t>COMPROBANTES DE EGRESO</t>
  </si>
  <si>
    <t>Documento de origen interno y externo en el cual se resumen las operaciones financieras que maneja la entidad con soportes, incluye los comprobantes de ingreso y egreso. [Comité Técnico]</t>
  </si>
  <si>
    <t>ORDEN DE PAGO</t>
  </si>
  <si>
    <t xml:space="preserve">Documento que soporta y autoriza el pago de un rubro derivado de una contraprestación </t>
  </si>
  <si>
    <t>COMPROBANTE DE EGRESO</t>
  </si>
  <si>
    <t>SOPORTES DE CONTABILIDAD</t>
  </si>
  <si>
    <t>Comprenden las relaciones, escritos o mensajes de datos que son indispensables para efectuar los registros contables de las transacciones y operaciones que realicen las entidades contables públicas. Deben adjuntarse a los comprobantes de contabilidad, archivarse y conservarse en la forma y el orden en que hayan sido expedidos, bien sea por medios físicos, ópticos o electrónicos. [PGCP-2006-344]</t>
  </si>
  <si>
    <t>COMPROBANTE DE AJUSTE</t>
  </si>
  <si>
    <t>Los ajustes son registros contables elaborados para que las cuentas revelen saldos razonables, hechos generalmente antes de la presentación de los estados e informes contables.</t>
  </si>
  <si>
    <t>COMPROBANTE DE INGRESO</t>
  </si>
  <si>
    <t>ESTADOS FINANCIEROS</t>
  </si>
  <si>
    <t>Documentos de carácter cuantitativo o cualitativo que revelan la situación, actividad y flujos del ente o entes públicos a una fecha o periodo. Son producto del proceso contable u en cumplimiento de fines financieros, económicos y sociales.</t>
  </si>
  <si>
    <t>LIBROS DE CONTABILIDAD</t>
  </si>
  <si>
    <t>LIBROS MAYOR Y BALANCES</t>
  </si>
  <si>
    <t>LIBRO MAYOR Y BALANCES</t>
  </si>
  <si>
    <t>Contiene los saldos de las cuentas del mes anterior, las sumas de los movimientos débito y crédito de cada una de las cuentas del respectivo mes, y el saldo final del mismo mes.</t>
  </si>
  <si>
    <t>LIBRO DIARIO</t>
  </si>
  <si>
    <t>Presenta los movimientos débito y crédito de las cuentas, el registro cronológico y preciso de las operaciones diarias efectuadas, con base en los comprobantes de contabilidad. [PGCP-2006-345]</t>
  </si>
  <si>
    <t>LIBRO AUXILIAR</t>
  </si>
  <si>
    <t>LIBROS AUXILIARES</t>
  </si>
  <si>
    <t>Contienen los registros contables indispensables para el control detallado de las transacciones y operaciones de la entidad</t>
  </si>
  <si>
    <t>8,9,14</t>
  </si>
  <si>
    <t>Actas de Dirección de Talento Humano</t>
  </si>
  <si>
    <t>Comites en los cuales participa la Dirección Talento Humano:
 ACTA DE COMITÉ DE PRIMAS TÉCNICAS, ACTA DE COMITÉ DE CONVIVENCIA LABORAL, ACTAS DE LA COMISIÓN DE PERSONAL</t>
  </si>
  <si>
    <t>Talento Humano</t>
  </si>
  <si>
    <t>1, 2, 3</t>
  </si>
  <si>
    <t>Informes</t>
  </si>
  <si>
    <t>Informes de Gestión del proceso de Gestión de Talentoi Humano
Contiene la información consolidada y resumida de todas las actividades adelantadas por la DTH, la SGTH  y SDTH durante una periodicidad.
Medición, análisis, seguimiento y evaluación a la Gestión</t>
  </si>
  <si>
    <t>Archivo de Circulares y Bases de datos con el registro</t>
  </si>
  <si>
    <t>Impresión de Carné</t>
  </si>
  <si>
    <t xml:space="preserve">Sistema de información que permite imprimir los carnés de los funcionarios y en el cual se almacena la base de datos de los mismos, la cual utiliza la impresora Data Print </t>
  </si>
  <si>
    <t>6, 2</t>
  </si>
  <si>
    <t>Planes de la Dirección de Talento Humano</t>
  </si>
  <si>
    <t>Planes de la Dirección de Talento Humano :
PLAN ESTRATÉGICO DE TALENTO HUMANO
PLAN ANUAL DE VACANTES, informes del plan anual de vacantes 
PLAN DE PREVISIÓN DE RECURSOS HUMANOS</t>
  </si>
  <si>
    <t>Gestion Talento Humano</t>
  </si>
  <si>
    <t>EDLAPP</t>
  </si>
  <si>
    <t>Aplicativo utuilizado para evaluación de desempeño de los funcionarios</t>
  </si>
  <si>
    <t>CNSC</t>
  </si>
  <si>
    <t>Base de datos Dirección de Talento Humano</t>
  </si>
  <si>
    <t>Se registra el consecutivo de los cordis, quien lo proyecto, entrada y salida de documentos</t>
  </si>
  <si>
    <t xml:space="preserve">Planta de personal </t>
  </si>
  <si>
    <t>Archivo en el cual se registra la planta de empleos de la entidad y los (las) funcionarios(as) de la entidad</t>
  </si>
  <si>
    <t>xls</t>
  </si>
  <si>
    <t>Carpeta Compartida de la Dirección de Talento Humano
//172.28.4.36/DTHGENERAL</t>
  </si>
  <si>
    <t>Carpeta compratida de la Dirección de talento Humano en la cual se almacena la información documentada del proceso</t>
  </si>
  <si>
    <t>Resoluciones</t>
  </si>
  <si>
    <t>Archivo de Resoluciones, y Bases de datos donde se llevan control del consecutivo de las resoluciones de vacaciones, licencias y primas tecnicas</t>
  </si>
  <si>
    <t>Talento Humano
DTIC</t>
  </si>
  <si>
    <t>Correspondencia</t>
  </si>
  <si>
    <t>Correspondencia, Control de la documentación que ingresa a TH y la gestión realizada</t>
  </si>
  <si>
    <t xml:space="preserve">WORD
PDF
</t>
  </si>
  <si>
    <t>Nomina</t>
  </si>
  <si>
    <t xml:space="preserve">Documentos que soportan los pagos y los deducibles de los funcionarios adscritos a la planta de la entidad tales como:
Liquidaciones de pago del personal, Nomina, relación de descuentos de salud, Resumen régimen nuevo y antiguo, relación de cesantis y nomina adicional
</t>
  </si>
  <si>
    <t>Historia Laboral</t>
  </si>
  <si>
    <t>Es un archivo fisico que soportan los requisitos de idoneidad de los funcionarios vinculados, Situaciones administrativas, seguimiento a enfermedad laboral y demás documentación del ciclo laboral de funcionarios y exfuncionarios de la entidad (Ingreso, permanencia, desarrollo y retiro)</t>
  </si>
  <si>
    <t>Perno</t>
  </si>
  <si>
    <t>Aplicativo utilizado para la Liquidación de Nomina</t>
  </si>
  <si>
    <t>CETIL</t>
  </si>
  <si>
    <t xml:space="preserve">Aplicativo del ministerio de hacienda utilizado para reportar información de bonos pensionales </t>
  </si>
  <si>
    <t>MINISTERIO DE HACIENDA</t>
  </si>
  <si>
    <t xml:space="preserve">Aportes en linea </t>
  </si>
  <si>
    <t>Reporte de Parafiscales de los empleados de la entidad</t>
  </si>
  <si>
    <t>Aportes en Linea</t>
  </si>
  <si>
    <t>3,4,5,13,20</t>
  </si>
  <si>
    <t>Planes Subdirección Desarrollo de TH</t>
  </si>
  <si>
    <t xml:space="preserve">Planes de subdirección desarrollo de TH tales como: 
PLANES ANUALES DE TRABAJO  DEL SISTEMA DE GESTION DE SEGURIDAD Y SALUD EN EL TRABAJO,
PLAN INSTITUCIONAL INCENTIVOS,
PLANES INSTITUCIONAL DE BIENESTAR 
PLANES DE EVACUACION DE EMERGENCIAS,
PLANES INSTITUCIONALES DE CAPACITACIÓN 
</t>
  </si>
  <si>
    <t>Actas de Comité Paritario de Seguridad y Salud en el Trabajo</t>
  </si>
  <si>
    <t>Son las comunicaciones oficiales convocando a los miembros del COPASST.
Registra las decisiones y compromisos del Comité, la conformación del COPASST y los resultados de las elecciones respectivas.</t>
  </si>
  <si>
    <t>Historias Ocupacionales</t>
  </si>
  <si>
    <t>Registra la información en caso de presentarse accidentes o incidentes de trabajo, conforme a la normatividad vigente.
Informe ARL (en caso de accidente de trabajo mortal)
Recomendaciones laborales/médico ocupacionales
Dictamen de calificación de enfermedad laboral
Acta de concertación
Seguimiento a recomendaciones laborales/médico ocupacionales</t>
  </si>
  <si>
    <t>Planillas de Registro y Asistencia</t>
  </si>
  <si>
    <t>Registro de funcionarios(as) que participan en las actividades programadas de capacitación, bienestar e incentivos de la Entidad.</t>
  </si>
  <si>
    <t xml:space="preserve">Encuestas de Satisfacción </t>
  </si>
  <si>
    <t>Encuestas para conocer la opinión y satisfacción de los(as) funcionarios(as) posterior al desarrollo de las actividades de capacitación y bienestar de la Entidad.</t>
  </si>
  <si>
    <t>Registro de Incapacidades</t>
  </si>
  <si>
    <t>Registros de las novedades de los(as) funcionarios(as) de la Personería por concepto de incapacidades.</t>
  </si>
  <si>
    <t xml:space="preserve">Matriz de Peligros </t>
  </si>
  <si>
    <t>Archivo de excel donde se documentan los peligros que pueden generarse en la Entidad.</t>
  </si>
  <si>
    <t xml:space="preserve">Encuestas de satisfacción </t>
  </si>
  <si>
    <t xml:space="preserve">Son las encuestas que realiza Bienestar a los funcionarios cuando se realiza sensibilización </t>
  </si>
  <si>
    <t>SIPIC</t>
  </si>
  <si>
    <t>Archivo de excel que permite realizar el Plan institucional de capacitaciones</t>
  </si>
  <si>
    <t>Planta - Provisional</t>
  </si>
  <si>
    <t>Registro de incapacidades</t>
  </si>
  <si>
    <t>Archivo de excel en el cual se registran las incapacidades de los funcionarios</t>
  </si>
  <si>
    <t xml:space="preserve">Matrices de peligros </t>
  </si>
  <si>
    <t>Archivo de excel donde se documentan los peligros que pueden generarse en la entidad</t>
  </si>
  <si>
    <t>Código fuente (ANONIMO)</t>
  </si>
  <si>
    <t>Código fuente (ANOINMO)</t>
  </si>
  <si>
    <t>Base de Datos (ANONIMO)</t>
  </si>
  <si>
    <t>Base de datos (ANONIMO) la cual gestiona el aplicativo (ANONIMO)</t>
  </si>
  <si>
    <t>Base de datos (ANONIMO) la cual gestiona el aplicativo de correspondencia</t>
  </si>
  <si>
    <t>Base Datos (ANONIMO)</t>
  </si>
  <si>
    <t>Base de datos (ANONIMO)</t>
  </si>
  <si>
    <t>Base de datos (ANONIMO) del aplicativo rutas de soluciones version  2016 (sin actualizaciones  por Inhabilitación)</t>
  </si>
  <si>
    <t>Plan Anual de Trabajo del SGSI</t>
  </si>
  <si>
    <t>Plan Anual de Trabajo SGSI Código 03-PL-04- V 1</t>
  </si>
  <si>
    <t>Gestión de los casos generados en SIMPROC, Adicional se documentan los incidentes presentados en la entidad
Se encuentran ubicadas en (ANONIMO)</t>
  </si>
  <si>
    <t>Carpeta compartida donde se almacenan manuales e información tecnica que entregan los proveedores
Se encuentran ubicadas en (ANONIMO)</t>
  </si>
  <si>
    <t>Documentación de la hoja de vida de los servidores
Se encuentran ubicadas en (ANONIMO)</t>
  </si>
  <si>
    <t>Firewall (ANONIMO)</t>
  </si>
  <si>
    <t>Switches (ANONIMO)</t>
  </si>
  <si>
    <t>WAF Aplicaciones (ANONIMO)</t>
  </si>
  <si>
    <t xml:space="preserve">Servicio de Base de datos que aloja las bases: BD (ANONIMO), (ANONIMO) (ANONIMO) </t>
  </si>
  <si>
    <t xml:space="preserve">Se posee el Rack de BD (ANONIMO) y BDDesarrollo </t>
  </si>
  <si>
    <t>Se posee un administrador de virtualización en linux el cual aloja los siuguientes servidores, (ANONIMO) (ANONIMO)</t>
  </si>
  <si>
    <t>Se poseen 2 SAN, una propia (ANONIMO) se almacena todos los discos de las virtualizadas y se encuentran en RAID y una en pruebas se manejan las BD (ANONIMO)</t>
  </si>
  <si>
    <t>Sin Información</t>
  </si>
  <si>
    <t>Acta del equipo de innovadores</t>
  </si>
  <si>
    <t xml:space="preserve"> Comprende  la citación del equipo y el acta del equipo;  resultados de una convocatoria interna  para ser parte del equipo de innovación</t>
  </si>
  <si>
    <t xml:space="preserve">Word - Papel - PDF </t>
  </si>
  <si>
    <t>DIRECCIÓN DE PLANEACIÓN - GESTION DEL CONOMIENTO</t>
  </si>
  <si>
    <t>Acta de partes interesadas</t>
  </si>
  <si>
    <t xml:space="preserve"> Comprende  la citación del equipo y el acta del equipo;  enfocada con grupos académicos, laboratorio, observatorios y semilleros de investigación como:  laboratorio de innovación, observatorios de conocimiento en Bogotá, reuniones de ecosistema distrital de innovación, Dir. Fomento e Investigación de Colciencias; Laboratorio de Innovación publica de la Universidad Nacional y el Laboratorio de Innovación publica de Veeduría Distrital. </t>
  </si>
  <si>
    <t>Acta del equipo operativo gestión del concomiendo</t>
  </si>
  <si>
    <t xml:space="preserve"> Comprende  la citación del equipo y el acta del equipo;  trata del conocimiento genera la propia Personería,  con el capital intelectual de la entidad conformado por los  Representante de Talento Humano,  DTIC, Comunicación Estratégica  y de cada Proceso Misional</t>
  </si>
  <si>
    <t>Proyectos de innovación - Formato Propuesta de Innovación 02-FR-04</t>
  </si>
  <si>
    <t>Plantear  la solución a un problema;  permite unir una idea de innovación alineado con la línea de investigación de la entidad  orientada a los procesos misionales</t>
  </si>
  <si>
    <t xml:space="preserve">Excel </t>
  </si>
  <si>
    <t>Proyectos de innovación - Matriz Eureka</t>
  </si>
  <si>
    <t>Banco de ideas de innovación pertenece al banco de ideas de la entidad, donde cualquier funcionario o contratistas puede presentar una idea innovadora</t>
  </si>
  <si>
    <t>Proyectos de innovación - Prototipo</t>
  </si>
  <si>
    <t xml:space="preserve"> Soportes  resultantes del proyecto de innovación </t>
  </si>
  <si>
    <t>Papel - Documentación digital y Electrónica</t>
  </si>
  <si>
    <t>Proyectos de innovación - Prueba Piloto</t>
  </si>
  <si>
    <t xml:space="preserve">Soportes documentados resultantes de la prueba  piloto al proyecto de innovación  en el que se  valida su eficiencia para solucionar el problema </t>
  </si>
  <si>
    <t>Proyectos de innovación - Herramienta de Innovación</t>
  </si>
  <si>
    <t>Metodologías que se palique para cualquier proyecto de innovación; dado por entes externos</t>
  </si>
  <si>
    <t>PDF - Word</t>
  </si>
  <si>
    <t>Proyectos de innovación -  Buenas Practicas</t>
  </si>
  <si>
    <t>Formato que define  las buenas practicas que se determinan después de haberse efectuado un proyecto de innovación y  especifica los aportes al proceso</t>
  </si>
  <si>
    <t>Proyectos de innovación - Lecciones Aprendidas</t>
  </si>
  <si>
    <t>Formato que define  las lecciones aprendidas que hace parte del ciclo de la gestión del conocimiento, donde se  determina la experiencia frente al resultado esperado</t>
  </si>
  <si>
    <t>Proyectos de Gestión del conocimiento - Inventario conocimiento tácito</t>
  </si>
  <si>
    <t xml:space="preserve">Usado internamente, para caracterizar el conocimiento de cada  funcionario de la entidad en que son experto   </t>
  </si>
  <si>
    <t>Proyectos de Gestión del conocimiento - Inventario conocimiento explicito</t>
  </si>
  <si>
    <t>Presenta los diferentes medios en que   encontrar documentados y registrados los aspectos relacionados con la entidad,  conocimiento de las personas a nivel de estudios  profesión y experiencia laboral</t>
  </si>
  <si>
    <t>Proyectos de Gestión del conocimiento - Ficha proyecto investigación 02-FR-01</t>
  </si>
  <si>
    <t>Considera la información básica del proyecto y esta orientado a línea de investigación de la entidad que se asocia a los procesos misionales</t>
  </si>
  <si>
    <t>Proyectos de Gestión del conocimiento -Evaluación previa al proyecto de investigación 02-FR-02</t>
  </si>
  <si>
    <t>Se establecen los criterios de calidad  y la pertinencia de relevancia de la investigación, el impacto social, el impacto misional y la valoración;   que evalúan al inicio de la investigación</t>
  </si>
  <si>
    <t>Proyectos de Gestión del conocimiento - Concepto favorable del proyecto</t>
  </si>
  <si>
    <t>Fase dentro  de un procedimiento, determinado por  la alta dirección para viabilizar el proyecto</t>
  </si>
  <si>
    <t>Proyectos de Gestión del conocimiento - Informe de avance</t>
  </si>
  <si>
    <t>Son los informe que reporta el avance de la investigación reportado por el grupo de investigadores</t>
  </si>
  <si>
    <t>Proyectos de Gestión del conocimiento - Informe final</t>
  </si>
  <si>
    <t>Presenta el resultado final  de la investigación reportado por el grupo de investigadores</t>
  </si>
  <si>
    <t>Proyectos de Gestión del conocimiento -Evaluación Posterior de Informe final de investigación 02-FR-03</t>
  </si>
  <si>
    <t>Se establecen los criterios de calidad  y la pertinencia de relevancia de la investigación, el impacto social, el impacto misional y la valoración; que evalúan al final de la investigación</t>
  </si>
  <si>
    <t xml:space="preserve">Proyectos de Gestión del conocimiento - Concepto favorable del informe final </t>
  </si>
  <si>
    <t>Fase dentro  de un procedimiento, determinado por  la alta dirección para viabilizar el informe final para publicación de la investigación</t>
  </si>
  <si>
    <t>Proyectos de Gestión del conocimiento - Concepto Externo para financiación</t>
  </si>
  <si>
    <t xml:space="preserve">Aplica si una investigación requiere recurso y se lleva con entes externos como Colciencias para que financie la investigación </t>
  </si>
  <si>
    <t>Proyectos de Gestión del conocimiento - Solicitud de evaluación externa</t>
  </si>
  <si>
    <t>Evalúan cualitativamente la investigación para validar su viabilidad  con entes externos como Colciencias, en caos de que se requiera la evaluación externa</t>
  </si>
  <si>
    <t>Proyectos de Gestión del conocimiento - Solicitud de publicación  articulo</t>
  </si>
  <si>
    <t>Resumen de los resultados  de la investigación  como articulo científico o académico</t>
  </si>
  <si>
    <t>Proyectos de Gestión del conocimiento - Acta de reunión 01-FR-06</t>
  </si>
  <si>
    <t xml:space="preserve">Reuniones generales del proceso  que se lleva con entes externos e internos </t>
  </si>
  <si>
    <t>Papel - PDF</t>
  </si>
  <si>
    <t xml:space="preserve">Proyectos de Gestión del conocimiento - Cuadernillo de Gestión del conocimiento </t>
  </si>
  <si>
    <t>Muestra las fases de los componentes de la gestión del conocimiento, la conservación y desarrollo del conocimiento</t>
  </si>
  <si>
    <t>Proyectos de Gestión del conocimiento - Guía para formular y desarrollar Proyectos de  investigación 02-GU-01</t>
  </si>
  <si>
    <t xml:space="preserve">Sustenta la metodología para desarrollar los pasos para hacer una investigación </t>
  </si>
  <si>
    <t>Formatos y procedimientos del proceso</t>
  </si>
  <si>
    <t>Documentación controlada del Sistema de Gestión de calidad utilizada por el proceso</t>
  </si>
  <si>
    <t>Información diligenciada como formatos y actas pertenecientes al Sistema de Gestión de Calidad utilizados por el proceso</t>
  </si>
  <si>
    <t>Carpeta física donde se almacenan las Comunicaciones dirigidas a los funcionarios que hacen parte del proceso, dando instrucciones de cumplimiento</t>
  </si>
  <si>
    <t>Carpeta física donde se almacenan las  Circulares con Instrucciones dadas a los funcionarios que hacen parte del proceso</t>
  </si>
  <si>
    <t>Carpeta física donde se almacenan los Expedientes con Investigaciones que cursan en el eje disciplinario a un funcionario del distrito</t>
  </si>
  <si>
    <t>Carpeta física donde se almacenan las Comunicaciones internas y externas dirigidas a los funcionarios</t>
  </si>
  <si>
    <t>Respuesta Derechos de petición</t>
  </si>
  <si>
    <t>Carpeta física donde se almacenan las  respuestas a derechos de petición realizadas por el ciudadano</t>
  </si>
  <si>
    <t>Carpeta física donde se almacenan las Actas donde se evidencian los comprokmisos adquiridos en una reunión</t>
  </si>
  <si>
    <t>Archivo que permite la consolidación de toda la información estadistica del proceso</t>
  </si>
  <si>
    <t>Bases de Secretaria Comun- Interna</t>
  </si>
  <si>
    <t>Base de Fallos del proceso</t>
  </si>
  <si>
    <t>Comisorios</t>
  </si>
  <si>
    <t>PEI, POA, Informe al con, rendi cuentas, encu satisfa,</t>
  </si>
  <si>
    <t>Compartida donde se almacena las diferentes bases compartidas del proceso, y lgunos autos x delegada inclusive los fallos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</si>
</sst>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240A]General"/>
  </numFmts>
  <fonts count="29" x14ac:knownFonts="1">
    <font>
      <sz val="10"/>
      <name val="Arial"/>
      <family val="2"/>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b/>
      <sz val="14"/>
      <name val="Arial"/>
      <family val="2"/>
    </font>
    <font>
      <sz val="12"/>
      <name val="Arial Narrow"/>
      <family val="2"/>
    </font>
    <font>
      <sz val="10"/>
      <name val="Arial Narrow"/>
      <family val="2"/>
    </font>
    <font>
      <sz val="10"/>
      <color indexed="8"/>
      <name val="Arial Narrow"/>
      <family val="2"/>
    </font>
    <font>
      <b/>
      <sz val="10"/>
      <color indexed="8"/>
      <name val="Arial Narrow"/>
      <family val="2"/>
    </font>
    <font>
      <sz val="11"/>
      <color theme="1"/>
      <name val="Calibri"/>
      <family val="2"/>
      <scheme val="minor"/>
    </font>
    <font>
      <sz val="11"/>
      <color rgb="FF000000"/>
      <name val="Calibri"/>
      <family val="2"/>
    </font>
    <font>
      <sz val="12"/>
      <color theme="1"/>
      <name val="Arial"/>
      <family val="2"/>
    </font>
    <font>
      <b/>
      <sz val="10"/>
      <color theme="0"/>
      <name val="Arial Narrow"/>
      <family val="2"/>
    </font>
    <font>
      <b/>
      <sz val="10"/>
      <color theme="1"/>
      <name val="Arial Narrow"/>
      <family val="2"/>
    </font>
    <font>
      <sz val="10"/>
      <color theme="1"/>
      <name val="Arial Narrow"/>
      <family val="2"/>
    </font>
    <font>
      <b/>
      <sz val="12"/>
      <color theme="0"/>
      <name val="Arial"/>
      <family val="2"/>
    </font>
    <font>
      <b/>
      <sz val="12"/>
      <color theme="1"/>
      <name val="Arial"/>
      <family val="2"/>
    </font>
    <font>
      <b/>
      <sz val="9"/>
      <name val="Arial"/>
      <family val="2"/>
    </font>
    <font>
      <b/>
      <sz val="11"/>
      <name val="Arial Narrow"/>
      <family val="2"/>
    </font>
    <font>
      <b/>
      <sz val="12"/>
      <name val="Arial Narrow"/>
      <family val="2"/>
    </font>
    <font>
      <b/>
      <sz val="10"/>
      <name val="Arial"/>
      <family val="2"/>
    </font>
    <font>
      <sz val="8"/>
      <name val="Arial"/>
      <family val="2"/>
    </font>
    <font>
      <sz val="10"/>
      <color theme="1"/>
      <name val="Arial"/>
      <family val="2"/>
    </font>
    <font>
      <sz val="10"/>
      <color indexed="8"/>
      <name val="Arial"/>
      <family val="2"/>
    </font>
    <font>
      <b/>
      <sz val="8"/>
      <name val="Arial Narrow"/>
      <family val="2"/>
    </font>
    <font>
      <sz val="11"/>
      <name val="Arial Narrow"/>
      <family val="2"/>
    </font>
    <font>
      <sz val="11"/>
      <color indexed="8"/>
      <name val="Arial Narrow"/>
      <family val="2"/>
    </font>
  </fonts>
  <fills count="1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rgb="FFFFCC99"/>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indexed="9"/>
        <bgColor indexed="26"/>
      </patternFill>
    </fill>
    <fill>
      <patternFill patternType="solid">
        <fgColor rgb="FFFFFF00"/>
        <bgColor indexed="64"/>
      </patternFill>
    </fill>
    <fill>
      <patternFill patternType="solid">
        <fgColor rgb="FFFFFFFF"/>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165" fontId="12" fillId="0" borderId="0"/>
    <xf numFmtId="0" fontId="2" fillId="0" borderId="0"/>
    <xf numFmtId="0" fontId="4" fillId="0" borderId="0"/>
    <xf numFmtId="164" fontId="4" fillId="0" borderId="0"/>
    <xf numFmtId="0" fontId="11" fillId="0" borderId="0"/>
    <xf numFmtId="0" fontId="4" fillId="0" borderId="0"/>
    <xf numFmtId="0" fontId="4" fillId="0" borderId="0"/>
    <xf numFmtId="0" fontId="4" fillId="0" borderId="0"/>
    <xf numFmtId="0" fontId="11" fillId="0" borderId="0"/>
    <xf numFmtId="0" fontId="4" fillId="0" borderId="0"/>
    <xf numFmtId="0" fontId="4" fillId="0" borderId="0"/>
    <xf numFmtId="0" fontId="1" fillId="0" borderId="0"/>
  </cellStyleXfs>
  <cellXfs count="245">
    <xf numFmtId="0" fontId="0" fillId="0" borderId="0" xfId="0"/>
    <xf numFmtId="0" fontId="13" fillId="0" borderId="0" xfId="2" applyFont="1"/>
    <xf numFmtId="0" fontId="5" fillId="0" borderId="0" xfId="6" applyFont="1" applyFill="1" applyAlignment="1">
      <alignment horizontal="left" vertical="top"/>
    </xf>
    <xf numFmtId="0" fontId="5" fillId="0" borderId="0" xfId="11" applyFont="1" applyFill="1" applyAlignment="1">
      <alignment horizontal="left" vertical="top"/>
    </xf>
    <xf numFmtId="0" fontId="5" fillId="0" borderId="0" xfId="6" applyFont="1" applyFill="1" applyBorder="1" applyAlignment="1">
      <alignment horizontal="left" vertical="top"/>
    </xf>
    <xf numFmtId="0" fontId="0" fillId="0" borderId="0" xfId="0" applyAlignment="1"/>
    <xf numFmtId="0" fontId="8" fillId="0" borderId="0" xfId="0" applyFont="1"/>
    <xf numFmtId="0" fontId="19" fillId="0" borderId="0" xfId="0" applyFont="1"/>
    <xf numFmtId="0" fontId="5" fillId="0" borderId="0" xfId="0" applyFont="1" applyBorder="1"/>
    <xf numFmtId="0" fontId="5" fillId="0" borderId="0" xfId="0" applyFont="1" applyBorder="1" applyAlignment="1">
      <alignment horizontal="center" vertical="center" textRotation="90" wrapText="1"/>
    </xf>
    <xf numFmtId="0" fontId="0" fillId="0" borderId="0" xfId="0" applyBorder="1"/>
    <xf numFmtId="0" fontId="0" fillId="0" borderId="0" xfId="0" applyBorder="1" applyAlignment="1">
      <alignment horizontal="center" vertical="center"/>
    </xf>
    <xf numFmtId="0" fontId="0" fillId="0" borderId="0" xfId="0" applyAlignment="1">
      <alignment horizontal="center" vertical="center"/>
    </xf>
    <xf numFmtId="0" fontId="22" fillId="0" borderId="0" xfId="0" applyFont="1" applyAlignment="1">
      <alignment horizontal="center"/>
    </xf>
    <xf numFmtId="0" fontId="21" fillId="8" borderId="18" xfId="0" applyFont="1" applyFill="1" applyBorder="1" applyAlignment="1">
      <alignment vertical="center" wrapText="1"/>
    </xf>
    <xf numFmtId="0" fontId="19" fillId="0" borderId="0" xfId="0" applyFont="1" applyAlignment="1">
      <alignment horizontal="center" vertical="top"/>
    </xf>
    <xf numFmtId="0" fontId="0" fillId="0" borderId="0" xfId="0" applyAlignment="1">
      <alignment horizontal="left" wrapText="1"/>
    </xf>
    <xf numFmtId="0" fontId="5" fillId="0" borderId="0" xfId="0" applyFont="1" applyBorder="1" applyAlignment="1">
      <alignment horizontal="center" vertical="center" wrapText="1"/>
    </xf>
    <xf numFmtId="0" fontId="0" fillId="0" borderId="1" xfId="0" applyBorder="1" applyAlignment="1">
      <alignment horizontal="center"/>
    </xf>
    <xf numFmtId="0" fontId="0" fillId="0" borderId="0" xfId="0" applyFill="1"/>
    <xf numFmtId="0" fontId="0" fillId="0" borderId="1" xfId="0" applyFont="1" applyFill="1" applyBorder="1" applyAlignment="1">
      <alignment horizontal="center" vertical="center" wrapText="1"/>
    </xf>
    <xf numFmtId="0" fontId="0" fillId="0" borderId="0" xfId="0" applyFont="1" applyFill="1"/>
    <xf numFmtId="0" fontId="0" fillId="0" borderId="0" xfId="0" applyAlignment="1">
      <alignment vertical="center" wrapText="1"/>
    </xf>
    <xf numFmtId="0" fontId="5" fillId="0" borderId="0" xfId="0" applyFont="1" applyBorder="1" applyAlignment="1">
      <alignment vertical="center" wrapText="1"/>
    </xf>
    <xf numFmtId="0" fontId="0" fillId="11" borderId="0" xfId="0" applyFill="1"/>
    <xf numFmtId="0" fontId="0" fillId="11" borderId="0" xfId="0" applyFont="1" applyFill="1"/>
    <xf numFmtId="0" fontId="0" fillId="12" borderId="0" xfId="0" applyFill="1"/>
    <xf numFmtId="0" fontId="0" fillId="0" borderId="1" xfId="0" pivotButton="1" applyBorder="1" applyAlignment="1">
      <alignment horizontal="center"/>
    </xf>
    <xf numFmtId="0" fontId="0" fillId="0" borderId="1" xfId="0" applyNumberFormat="1" applyBorder="1" applyAlignment="1">
      <alignment horizontal="center"/>
    </xf>
    <xf numFmtId="0" fontId="0" fillId="0" borderId="0" xfId="0" applyFill="1" applyBorder="1"/>
    <xf numFmtId="0" fontId="19" fillId="0" borderId="0" xfId="0" applyFont="1" applyFill="1"/>
    <xf numFmtId="0" fontId="19" fillId="0" borderId="0" xfId="0" applyFont="1" applyFill="1" applyAlignment="1">
      <alignment horizontal="center" vertical="top"/>
    </xf>
    <xf numFmtId="0" fontId="8" fillId="0" borderId="0" xfId="0" applyFont="1" applyFill="1"/>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7" fillId="8" borderId="35" xfId="0" applyFont="1" applyFill="1" applyBorder="1" applyAlignment="1">
      <alignment horizontal="left" vertical="center"/>
    </xf>
    <xf numFmtId="0" fontId="7" fillId="8" borderId="31" xfId="0" applyFont="1" applyFill="1" applyBorder="1" applyAlignment="1">
      <alignment horizontal="left" vertical="center"/>
    </xf>
    <xf numFmtId="0" fontId="7" fillId="8" borderId="36" xfId="0" applyFont="1" applyFill="1" applyBorder="1" applyAlignment="1">
      <alignment horizontal="left" vertical="center"/>
    </xf>
    <xf numFmtId="0" fontId="0" fillId="0" borderId="37" xfId="0" applyFont="1" applyFill="1" applyBorder="1" applyAlignment="1">
      <alignment horizontal="center" vertical="center" wrapText="1"/>
    </xf>
    <xf numFmtId="0" fontId="21" fillId="8" borderId="19" xfId="0" applyFont="1" applyFill="1" applyBorder="1" applyAlignment="1">
      <alignment horizontal="center" vertical="top" wrapText="1"/>
    </xf>
    <xf numFmtId="0" fontId="21" fillId="8" borderId="6" xfId="0" applyFont="1" applyFill="1" applyBorder="1" applyAlignment="1">
      <alignment horizontal="center" vertical="top" wrapText="1"/>
    </xf>
    <xf numFmtId="0" fontId="0" fillId="0" borderId="37" xfId="0" applyFont="1" applyFill="1" applyBorder="1" applyAlignment="1">
      <alignment horizontal="center" vertical="center"/>
    </xf>
    <xf numFmtId="0" fontId="7" fillId="8" borderId="39" xfId="0" applyFont="1" applyFill="1" applyBorder="1" applyAlignment="1">
      <alignment horizontal="center" vertical="center" textRotation="90" wrapText="1"/>
    </xf>
    <xf numFmtId="0" fontId="7" fillId="8" borderId="31" xfId="0" applyFont="1" applyFill="1" applyBorder="1" applyAlignment="1">
      <alignment horizontal="center" vertical="center" textRotation="90" wrapText="1"/>
    </xf>
    <xf numFmtId="0" fontId="7" fillId="8" borderId="38" xfId="0" applyFont="1" applyFill="1" applyBorder="1" applyAlignment="1">
      <alignment horizontal="center" vertical="center" textRotation="90" wrapText="1"/>
    </xf>
    <xf numFmtId="0" fontId="21" fillId="8" borderId="38" xfId="0" applyFont="1" applyFill="1" applyBorder="1" applyAlignment="1">
      <alignment horizontal="center" vertical="center" wrapText="1"/>
    </xf>
    <xf numFmtId="0" fontId="5" fillId="0" borderId="0" xfId="0" applyFont="1" applyBorder="1" applyAlignment="1">
      <alignment horizontal="center" vertical="center"/>
    </xf>
    <xf numFmtId="0" fontId="13" fillId="0" borderId="0" xfId="2" applyFont="1" applyBorder="1"/>
    <xf numFmtId="0" fontId="5" fillId="0" borderId="14" xfId="0" applyFont="1" applyBorder="1" applyAlignment="1">
      <alignment horizontal="left" vertical="center" wrapText="1"/>
    </xf>
    <xf numFmtId="0" fontId="5" fillId="0" borderId="26" xfId="0" applyFont="1" applyBorder="1" applyAlignment="1">
      <alignment horizontal="lef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0" fillId="0" borderId="1" xfId="3" applyFont="1" applyFill="1" applyBorder="1" applyAlignment="1">
      <alignment horizontal="center" vertical="center" wrapText="1"/>
    </xf>
    <xf numFmtId="0" fontId="25" fillId="0" borderId="1" xfId="0" applyFont="1" applyFill="1" applyBorder="1" applyAlignment="1">
      <alignment horizontal="center" vertical="center"/>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16" fillId="0" borderId="1" xfId="0" applyFont="1" applyFill="1" applyBorder="1" applyAlignment="1">
      <alignment horizontal="left" vertical="center" wrapText="1"/>
    </xf>
    <xf numFmtId="0" fontId="8" fillId="0" borderId="1" xfId="3"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8" fillId="0" borderId="1" xfId="0" applyFont="1" applyBorder="1" applyAlignment="1">
      <alignment horizontal="center" vertical="center"/>
    </xf>
    <xf numFmtId="0" fontId="8" fillId="13"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7"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Fill="1" applyBorder="1" applyAlignment="1">
      <alignment horizontal="left" wrapText="1"/>
    </xf>
    <xf numFmtId="0" fontId="0" fillId="0" borderId="1" xfId="0" applyFill="1" applyBorder="1" applyAlignment="1">
      <alignment horizontal="left" vertical="center"/>
    </xf>
    <xf numFmtId="0" fontId="0" fillId="2" borderId="1" xfId="0" applyFill="1" applyBorder="1" applyAlignment="1">
      <alignment horizontal="left" vertical="center"/>
    </xf>
    <xf numFmtId="0" fontId="0" fillId="0" borderId="1" xfId="0" applyBorder="1" applyAlignment="1">
      <alignment horizontal="left" wrapText="1"/>
    </xf>
    <xf numFmtId="0" fontId="16"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xf numFmtId="0" fontId="0" fillId="0" borderId="1" xfId="0" applyBorder="1"/>
    <xf numFmtId="0" fontId="0" fillId="0" borderId="1" xfId="0" applyBorder="1" applyAlignment="1">
      <alignment horizontal="center" wrapText="1"/>
    </xf>
    <xf numFmtId="0" fontId="0" fillId="0" borderId="1" xfId="0" applyBorder="1" applyAlignment="1">
      <alignment horizontal="left"/>
    </xf>
    <xf numFmtId="0" fontId="0" fillId="0" borderId="1" xfId="0" applyFill="1" applyBorder="1" applyAlignment="1">
      <alignment horizontal="left"/>
    </xf>
    <xf numFmtId="0" fontId="0"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0" fillId="0" borderId="0" xfId="3"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Alignment="1">
      <alignment horizontal="left" vertical="center" wrapText="1"/>
    </xf>
    <xf numFmtId="0" fontId="16" fillId="15" borderId="1" xfId="0" applyFont="1" applyFill="1" applyBorder="1" applyAlignment="1">
      <alignment horizontal="center" vertical="center" wrapText="1"/>
    </xf>
    <xf numFmtId="0" fontId="0" fillId="0" borderId="37" xfId="3" applyFont="1" applyFill="1" applyBorder="1" applyAlignment="1">
      <alignment horizontal="center" vertical="center" wrapText="1"/>
    </xf>
    <xf numFmtId="0" fontId="25" fillId="0" borderId="37" xfId="0" applyFont="1" applyFill="1" applyBorder="1" applyAlignment="1">
      <alignment horizontal="center" vertical="center"/>
    </xf>
    <xf numFmtId="0" fontId="8" fillId="16" borderId="1" xfId="0" applyFont="1" applyFill="1" applyBorder="1" applyAlignment="1">
      <alignment horizontal="center" vertical="center" wrapText="1"/>
    </xf>
    <xf numFmtId="0" fontId="0" fillId="16" borderId="1" xfId="0" applyFill="1" applyBorder="1"/>
    <xf numFmtId="0" fontId="0" fillId="16" borderId="1" xfId="0" applyFill="1" applyBorder="1" applyAlignment="1">
      <alignment vertical="center" wrapText="1"/>
    </xf>
    <xf numFmtId="0" fontId="0" fillId="16" borderId="1" xfId="0" applyFill="1" applyBorder="1" applyAlignment="1">
      <alignment horizontal="left" wrapText="1"/>
    </xf>
    <xf numFmtId="0" fontId="8" fillId="16" borderId="1" xfId="3" applyFont="1" applyFill="1" applyBorder="1" applyAlignment="1">
      <alignment horizontal="center" vertical="center" wrapText="1"/>
    </xf>
    <xf numFmtId="0" fontId="0" fillId="16" borderId="1" xfId="0" applyFill="1" applyBorder="1" applyAlignment="1"/>
    <xf numFmtId="0" fontId="0" fillId="16" borderId="1" xfId="0" applyFill="1" applyBorder="1" applyAlignment="1">
      <alignment horizontal="center" vertical="center"/>
    </xf>
    <xf numFmtId="0" fontId="24" fillId="0" borderId="37" xfId="0" applyFont="1" applyFill="1" applyBorder="1" applyAlignment="1">
      <alignment vertical="center" wrapText="1"/>
    </xf>
    <xf numFmtId="0" fontId="24" fillId="0" borderId="37" xfId="0" applyFont="1" applyFill="1" applyBorder="1" applyAlignment="1">
      <alignment horizontal="left" vertical="center" wrapText="1"/>
    </xf>
    <xf numFmtId="0" fontId="0" fillId="14" borderId="37" xfId="0" applyFont="1" applyFill="1" applyBorder="1" applyAlignment="1">
      <alignment horizontal="center" vertical="center" wrapText="1"/>
    </xf>
    <xf numFmtId="0" fontId="0" fillId="14" borderId="37" xfId="0" applyFont="1" applyFill="1" applyBorder="1" applyAlignment="1">
      <alignment horizontal="center" vertical="center"/>
    </xf>
    <xf numFmtId="0" fontId="0" fillId="2" borderId="37" xfId="0" applyFont="1" applyFill="1" applyBorder="1" applyAlignment="1">
      <alignment vertical="center" wrapText="1"/>
    </xf>
    <xf numFmtId="0" fontId="0" fillId="2" borderId="37" xfId="0" applyFont="1" applyFill="1" applyBorder="1" applyAlignment="1">
      <alignment horizontal="left" vertical="center" wrapText="1"/>
    </xf>
    <xf numFmtId="0" fontId="0" fillId="2" borderId="37"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37" xfId="0" applyFont="1" applyFill="1" applyBorder="1" applyAlignment="1">
      <alignment horizontal="left"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1" fillId="8" borderId="18"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0" fillId="8" borderId="18" xfId="0" applyFont="1" applyFill="1" applyBorder="1" applyAlignment="1">
      <alignment horizontal="center" vertical="center" wrapText="1"/>
    </xf>
    <xf numFmtId="0" fontId="20" fillId="8" borderId="19" xfId="0" applyFont="1" applyFill="1" applyBorder="1" applyAlignment="1">
      <alignment horizontal="center" vertical="center" wrapText="1"/>
    </xf>
    <xf numFmtId="164" fontId="8" fillId="0" borderId="36" xfId="4" applyFont="1" applyFill="1" applyBorder="1" applyAlignment="1" applyProtection="1">
      <alignment horizontal="center" vertical="center" wrapText="1"/>
      <protection locked="0"/>
    </xf>
    <xf numFmtId="164" fontId="8" fillId="0" borderId="6" xfId="4" applyFont="1" applyFill="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17" xfId="0" applyFont="1" applyBorder="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1" xfId="5" applyFont="1" applyBorder="1" applyAlignment="1">
      <alignment horizontal="center"/>
    </xf>
    <xf numFmtId="0" fontId="8" fillId="0" borderId="29" xfId="5" applyFont="1" applyBorder="1" applyAlignment="1">
      <alignment horizontal="center"/>
    </xf>
    <xf numFmtId="0" fontId="8" fillId="0" borderId="22" xfId="5" applyFont="1" applyBorder="1" applyAlignment="1">
      <alignment horizontal="center"/>
    </xf>
    <xf numFmtId="0" fontId="8" fillId="0" borderId="33" xfId="5" applyFont="1" applyBorder="1" applyAlignment="1">
      <alignment horizontal="center"/>
    </xf>
    <xf numFmtId="0" fontId="8" fillId="0" borderId="0" xfId="5" applyFont="1" applyBorder="1" applyAlignment="1">
      <alignment horizontal="center"/>
    </xf>
    <xf numFmtId="0" fontId="8" fillId="0" borderId="32" xfId="5" applyFont="1" applyBorder="1" applyAlignment="1">
      <alignment horizontal="center"/>
    </xf>
    <xf numFmtId="0" fontId="8" fillId="0" borderId="23" xfId="5" applyFont="1" applyBorder="1" applyAlignment="1">
      <alignment horizontal="center"/>
    </xf>
    <xf numFmtId="0" fontId="8" fillId="0" borderId="30" xfId="5" applyFont="1" applyBorder="1" applyAlignment="1">
      <alignment horizontal="center"/>
    </xf>
    <xf numFmtId="0" fontId="8" fillId="0" borderId="24" xfId="5" applyFont="1" applyBorder="1" applyAlignment="1">
      <alignment horizontal="center"/>
    </xf>
    <xf numFmtId="164" fontId="21" fillId="7" borderId="21" xfId="4" applyFont="1" applyFill="1" applyBorder="1" applyAlignment="1" applyProtection="1">
      <alignment horizontal="center" vertical="center" wrapText="1"/>
      <protection locked="0"/>
    </xf>
    <xf numFmtId="164" fontId="21" fillId="7" borderId="29" xfId="4" applyFont="1" applyFill="1" applyBorder="1" applyAlignment="1" applyProtection="1">
      <alignment horizontal="center" vertical="center" wrapText="1"/>
      <protection locked="0"/>
    </xf>
    <xf numFmtId="164" fontId="21" fillId="7" borderId="22" xfId="4" applyFont="1" applyFill="1" applyBorder="1" applyAlignment="1" applyProtection="1">
      <alignment horizontal="center" vertical="center" wrapText="1"/>
      <protection locked="0"/>
    </xf>
    <xf numFmtId="164" fontId="21" fillId="7" borderId="23" xfId="4" applyFont="1" applyFill="1" applyBorder="1" applyAlignment="1" applyProtection="1">
      <alignment horizontal="center" vertical="center" wrapText="1"/>
      <protection locked="0"/>
    </xf>
    <xf numFmtId="164" fontId="21" fillId="7" borderId="30" xfId="4" applyFont="1" applyFill="1" applyBorder="1" applyAlignment="1" applyProtection="1">
      <alignment horizontal="center" vertical="center" wrapText="1"/>
      <protection locked="0"/>
    </xf>
    <xf numFmtId="164" fontId="21" fillId="7" borderId="24" xfId="4" applyFont="1" applyFill="1" applyBorder="1" applyAlignment="1" applyProtection="1">
      <alignment horizontal="center" vertical="center" wrapText="1"/>
      <protection locked="0"/>
    </xf>
    <xf numFmtId="0" fontId="21" fillId="9" borderId="21" xfId="0" applyFont="1" applyFill="1" applyBorder="1" applyAlignment="1">
      <alignment horizontal="center" vertical="center" wrapText="1"/>
    </xf>
    <xf numFmtId="0" fontId="21" fillId="9" borderId="29"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1" fillId="10" borderId="29" xfId="0" applyFont="1" applyFill="1" applyBorder="1" applyAlignment="1">
      <alignment horizontal="center" vertical="center" wrapText="1"/>
    </xf>
    <xf numFmtId="0" fontId="21" fillId="10" borderId="22"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0" borderId="2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6" fillId="0" borderId="1" xfId="0" applyFont="1" applyBorder="1" applyAlignment="1">
      <alignment horizontal="left" vertical="center" wrapText="1"/>
    </xf>
    <xf numFmtId="0" fontId="14" fillId="3" borderId="14"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4" fillId="4" borderId="4"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21" fillId="6" borderId="21"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2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15" xfId="0" applyFont="1" applyBorder="1" applyAlignment="1">
      <alignment horizontal="left" vertical="center" wrapText="1"/>
    </xf>
    <xf numFmtId="0" fontId="5" fillId="0" borderId="20" xfId="0" applyFont="1" applyBorder="1" applyAlignment="1">
      <alignment horizontal="left" vertical="center" wrapText="1"/>
    </xf>
    <xf numFmtId="0" fontId="3" fillId="0" borderId="5" xfId="10" applyFont="1" applyBorder="1" applyAlignment="1">
      <alignment horizontal="left"/>
    </xf>
    <xf numFmtId="0" fontId="3" fillId="0" borderId="6" xfId="10" applyFont="1" applyBorder="1" applyAlignment="1">
      <alignment horizontal="left"/>
    </xf>
    <xf numFmtId="0" fontId="3" fillId="0" borderId="7" xfId="10" applyFont="1" applyBorder="1" applyAlignment="1">
      <alignment horizontal="left"/>
    </xf>
    <xf numFmtId="0" fontId="3" fillId="0" borderId="8" xfId="6" applyFont="1" applyBorder="1" applyAlignment="1">
      <alignment horizontal="left" vertical="center" wrapText="1"/>
    </xf>
    <xf numFmtId="0" fontId="3" fillId="0" borderId="9" xfId="6" applyFont="1" applyBorder="1" applyAlignment="1">
      <alignment horizontal="left" vertical="center" wrapText="1"/>
    </xf>
    <xf numFmtId="0" fontId="3" fillId="0" borderId="10" xfId="6" applyFont="1" applyBorder="1" applyAlignment="1">
      <alignment horizontal="left" vertical="center" wrapText="1"/>
    </xf>
    <xf numFmtId="0" fontId="5" fillId="0" borderId="11" xfId="6" applyFont="1" applyBorder="1" applyAlignment="1">
      <alignment horizontal="left" vertical="center" wrapText="1"/>
    </xf>
    <xf numFmtId="0" fontId="5" fillId="0" borderId="12" xfId="6" applyFont="1" applyBorder="1" applyAlignment="1">
      <alignment horizontal="left" vertical="center" wrapText="1"/>
    </xf>
    <xf numFmtId="0" fontId="5" fillId="0" borderId="13" xfId="6" applyFont="1" applyBorder="1" applyAlignment="1">
      <alignment horizontal="left" vertical="center" wrapText="1"/>
    </xf>
    <xf numFmtId="0" fontId="3" fillId="0" borderId="17" xfId="6" applyFont="1" applyBorder="1" applyAlignment="1">
      <alignment horizontal="left" vertical="center" wrapText="1"/>
    </xf>
    <xf numFmtId="0" fontId="3" fillId="0" borderId="34" xfId="6" applyFont="1" applyBorder="1" applyAlignment="1">
      <alignment horizontal="left" vertical="center" wrapText="1"/>
    </xf>
    <xf numFmtId="0" fontId="5" fillId="0" borderId="15" xfId="6" applyFont="1" applyBorder="1" applyAlignment="1">
      <alignment horizontal="left" vertical="center" wrapText="1"/>
    </xf>
    <xf numFmtId="0" fontId="5" fillId="0" borderId="16" xfId="6" applyFont="1" applyBorder="1" applyAlignment="1">
      <alignment horizontal="left" vertical="center" wrapText="1"/>
    </xf>
    <xf numFmtId="0" fontId="5" fillId="0" borderId="20" xfId="6" applyFont="1" applyBorder="1" applyAlignment="1">
      <alignment horizontal="left" vertical="center" wrapText="1"/>
    </xf>
    <xf numFmtId="0" fontId="17" fillId="5" borderId="18" xfId="11" applyFont="1" applyFill="1" applyBorder="1" applyAlignment="1">
      <alignment horizontal="center" vertical="center"/>
    </xf>
    <xf numFmtId="0" fontId="17" fillId="5" borderId="27" xfId="11" applyFont="1" applyFill="1" applyBorder="1" applyAlignment="1">
      <alignment horizontal="center" vertical="center"/>
    </xf>
    <xf numFmtId="0" fontId="17" fillId="5" borderId="19" xfId="11" applyFont="1" applyFill="1" applyBorder="1" applyAlignment="1">
      <alignment horizontal="center" vertical="center"/>
    </xf>
    <xf numFmtId="0" fontId="5" fillId="0" borderId="11" xfId="6" applyFont="1" applyBorder="1" applyAlignment="1">
      <alignment horizontal="justify" vertical="center" wrapText="1"/>
    </xf>
    <xf numFmtId="0" fontId="5" fillId="0" borderId="12" xfId="6" applyFont="1" applyBorder="1" applyAlignment="1">
      <alignment horizontal="justify" vertical="center" wrapText="1"/>
    </xf>
    <xf numFmtId="0" fontId="5" fillId="0" borderId="13" xfId="6" applyFont="1" applyBorder="1" applyAlignment="1">
      <alignment horizontal="justify" vertical="center" wrapText="1"/>
    </xf>
    <xf numFmtId="0" fontId="18" fillId="0" borderId="5"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7" xfId="2" applyFont="1" applyBorder="1" applyAlignment="1">
      <alignment horizontal="center" vertical="center" wrapText="1"/>
    </xf>
    <xf numFmtId="0" fontId="17" fillId="5" borderId="17" xfId="11" applyFont="1" applyFill="1" applyBorder="1" applyAlignment="1">
      <alignment horizontal="center" vertical="center"/>
    </xf>
    <xf numFmtId="0" fontId="17" fillId="5" borderId="14" xfId="11" applyFont="1" applyFill="1" applyBorder="1" applyAlignment="1">
      <alignment horizontal="center" vertical="center"/>
    </xf>
    <xf numFmtId="0" fontId="17" fillId="5" borderId="15" xfId="11" applyFont="1" applyFill="1" applyBorder="1" applyAlignment="1">
      <alignment horizontal="center" vertical="center"/>
    </xf>
    <xf numFmtId="0" fontId="3" fillId="0" borderId="18" xfId="11" applyFont="1" applyFill="1" applyBorder="1" applyAlignment="1">
      <alignment horizontal="center" vertical="center"/>
    </xf>
    <xf numFmtId="0" fontId="3" fillId="0" borderId="19" xfId="11" applyFont="1" applyFill="1" applyBorder="1" applyAlignment="1">
      <alignment horizontal="center" vertical="center"/>
    </xf>
    <xf numFmtId="0" fontId="13" fillId="0" borderId="15" xfId="2" applyFont="1" applyBorder="1" applyAlignment="1">
      <alignment horizontal="left" wrapText="1"/>
    </xf>
    <xf numFmtId="0" fontId="13" fillId="0" borderId="16" xfId="2" applyFont="1" applyBorder="1" applyAlignment="1">
      <alignment horizontal="left" wrapText="1"/>
    </xf>
    <xf numFmtId="0" fontId="13" fillId="0" borderId="20" xfId="2" applyFont="1" applyBorder="1" applyAlignment="1">
      <alignment horizontal="left" wrapText="1"/>
    </xf>
    <xf numFmtId="0" fontId="3" fillId="0" borderId="8" xfId="6" applyFont="1" applyBorder="1" applyAlignment="1">
      <alignment horizontal="center" vertical="center" wrapText="1"/>
    </xf>
    <xf numFmtId="0" fontId="3" fillId="0" borderId="9" xfId="6" applyFont="1" applyBorder="1" applyAlignment="1">
      <alignment horizontal="center" vertical="center" wrapText="1"/>
    </xf>
    <xf numFmtId="0" fontId="3" fillId="0" borderId="10" xfId="6" applyFont="1" applyBorder="1" applyAlignment="1">
      <alignment horizontal="center" vertical="center" wrapText="1"/>
    </xf>
    <xf numFmtId="0" fontId="17" fillId="5" borderId="0" xfId="6" applyFont="1" applyFill="1" applyAlignment="1">
      <alignment horizontal="center" vertical="top"/>
    </xf>
    <xf numFmtId="0" fontId="5" fillId="0" borderId="25" xfId="6" applyFont="1" applyBorder="1" applyAlignment="1">
      <alignment horizontal="justify" vertical="top" wrapText="1"/>
    </xf>
    <xf numFmtId="0" fontId="5" fillId="0" borderId="2" xfId="6" applyFont="1" applyBorder="1" applyAlignment="1">
      <alignment horizontal="justify" vertical="top" wrapText="1"/>
    </xf>
    <xf numFmtId="0" fontId="5" fillId="0" borderId="26" xfId="6" applyFont="1" applyBorder="1" applyAlignment="1">
      <alignment horizontal="justify" vertical="top" wrapText="1"/>
    </xf>
    <xf numFmtId="0" fontId="5" fillId="0" borderId="11" xfId="6" applyFont="1" applyBorder="1" applyAlignment="1">
      <alignment horizontal="justify" vertical="top" wrapText="1"/>
    </xf>
    <xf numFmtId="0" fontId="5" fillId="0" borderId="12" xfId="6" applyFont="1" applyBorder="1" applyAlignment="1">
      <alignment horizontal="justify" vertical="top" wrapText="1"/>
    </xf>
    <xf numFmtId="0" fontId="5" fillId="0" borderId="13" xfId="6" applyFont="1" applyBorder="1" applyAlignment="1">
      <alignment horizontal="justify" vertical="top" wrapText="1"/>
    </xf>
  </cellXfs>
  <cellStyles count="13">
    <cellStyle name="Excel Built-in Normal" xfId="1"/>
    <cellStyle name="Normal" xfId="0" builtinId="0"/>
    <cellStyle name="Normal 2" xfId="2"/>
    <cellStyle name="Normal 2 2" xfId="3"/>
    <cellStyle name="Normal 3" xfId="4"/>
    <cellStyle name="Normal 3 4 2" xfId="5"/>
    <cellStyle name="Normal 3 4 2 2" xfId="12"/>
    <cellStyle name="Normal 4" xfId="6"/>
    <cellStyle name="Normal 5" xfId="7"/>
    <cellStyle name="Normal 7 2" xfId="8"/>
    <cellStyle name="Normal 7 3" xfId="9"/>
    <cellStyle name="Normal_BPR007 In-Depth Analysis Toolkit_FINAL_V1" xfId="10"/>
    <cellStyle name="Normal_PBF10 Business Case Calculation" xfId="11"/>
  </cellStyles>
  <dxfs count="75">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ill>
        <patternFill patternType="solid">
          <fgColor rgb="FFDA9694"/>
          <bgColor rgb="FF000000"/>
        </patternFill>
      </fill>
    </dxf>
    <dxf>
      <fill>
        <patternFill patternType="solid">
          <fgColor rgb="FFB7DEE8"/>
          <bgColor rgb="FF000000"/>
        </patternFill>
      </fill>
    </dxf>
    <dxf>
      <fill>
        <patternFill patternType="none">
          <fgColor indexed="64"/>
          <bgColor indexed="65"/>
        </patternFill>
      </fill>
    </dxf>
    <dxf>
      <fill>
        <patternFill patternType="solid">
          <fgColor rgb="FFC4D79B"/>
          <bgColor rgb="FF000000"/>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pivotCacheDefinition" Target="pivotCache/pivotCacheDefinition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sharedStrings" Target="sharedStrings.xml"/><Relationship Id="rId48"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3" name="Imagen 2">
          <a:extLst>
            <a:ext uri="{FF2B5EF4-FFF2-40B4-BE49-F238E27FC236}">
              <a16:creationId xmlns="" xmlns:a16="http://schemas.microsoft.com/office/drawing/2014/main"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503463"/>
          <a:ext cx="2163536" cy="88446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twoCellAnchor editAs="oneCell">
    <xdr:from>
      <xdr:col>1</xdr:col>
      <xdr:colOff>449035</xdr:colOff>
      <xdr:row>1</xdr:row>
      <xdr:rowOff>163284</xdr:rowOff>
    </xdr:from>
    <xdr:to>
      <xdr:col>2</xdr:col>
      <xdr:colOff>625929</xdr:colOff>
      <xdr:row>3</xdr:row>
      <xdr:rowOff>244928</xdr:rowOff>
    </xdr:to>
    <xdr:pic>
      <xdr:nvPicPr>
        <xdr:cNvPr id="3" name="Imagen 2">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639537</xdr:colOff>
      <xdr:row>1</xdr:row>
      <xdr:rowOff>163286</xdr:rowOff>
    </xdr:from>
    <xdr:to>
      <xdr:col>1</xdr:col>
      <xdr:colOff>1551215</xdr:colOff>
      <xdr:row>2</xdr:row>
      <xdr:rowOff>367394</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537" y="363311"/>
          <a:ext cx="1816553" cy="575583"/>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285750</xdr:colOff>
      <xdr:row>1</xdr:row>
      <xdr:rowOff>133349</xdr:rowOff>
    </xdr:from>
    <xdr:to>
      <xdr:col>1</xdr:col>
      <xdr:colOff>1632857</xdr:colOff>
      <xdr:row>3</xdr:row>
      <xdr:rowOff>54428</xdr:rowOff>
    </xdr:to>
    <xdr:pic>
      <xdr:nvPicPr>
        <xdr:cNvPr id="6" name="Imagen 5">
          <a:extLst>
            <a:ext uri="{FF2B5EF4-FFF2-40B4-BE49-F238E27FC236}">
              <a16:creationId xmlns="" xmlns:a16="http://schemas.microsoft.com/office/drawing/2014/main" id="{7D056FD2-F7D3-49B3-851B-AF4B70D184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57" y="473528"/>
          <a:ext cx="1347107" cy="50618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505065</xdr:colOff>
      <xdr:row>1</xdr:row>
      <xdr:rowOff>179293</xdr:rowOff>
    </xdr:from>
    <xdr:to>
      <xdr:col>2</xdr:col>
      <xdr:colOff>425824</xdr:colOff>
      <xdr:row>3</xdr:row>
      <xdr:rowOff>54428</xdr:rowOff>
    </xdr:to>
    <xdr:pic>
      <xdr:nvPicPr>
        <xdr:cNvPr id="2" name="Imagen 1">
          <a:extLst>
            <a:ext uri="{FF2B5EF4-FFF2-40B4-BE49-F238E27FC236}">
              <a16:creationId xmlns="" xmlns:a16="http://schemas.microsoft.com/office/drawing/2014/main"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940" y="379318"/>
          <a:ext cx="1911484" cy="6180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613229</xdr:colOff>
      <xdr:row>3</xdr:row>
      <xdr:rowOff>232228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54919" cy="87856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 xmlns:a16="http://schemas.microsoft.com/office/drawing/2014/main"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237474</xdr:rowOff>
    </xdr:to>
    <xdr:pic>
      <xdr:nvPicPr>
        <xdr:cNvPr id="2" name="Imagen 1">
          <a:extLst>
            <a:ext uri="{FF2B5EF4-FFF2-40B4-BE49-F238E27FC236}">
              <a16:creationId xmlns="" xmlns:a16="http://schemas.microsoft.com/office/drawing/2014/main"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8381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449035</xdr:colOff>
      <xdr:row>1</xdr:row>
      <xdr:rowOff>163284</xdr:rowOff>
    </xdr:from>
    <xdr:to>
      <xdr:col>2</xdr:col>
      <xdr:colOff>625929</xdr:colOff>
      <xdr:row>3</xdr:row>
      <xdr:rowOff>244928</xdr:rowOff>
    </xdr:to>
    <xdr:pic>
      <xdr:nvPicPr>
        <xdr:cNvPr id="2" name="Imagen 1">
          <a:extLst>
            <a:ext uri="{FF2B5EF4-FFF2-40B4-BE49-F238E27FC236}">
              <a16:creationId xmlns:a16="http://schemas.microsoft.com/office/drawing/2014/main" xmlns="" id="{69CAB441-8576-42D5-B303-B5C46A59EE5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3910" y="506184"/>
          <a:ext cx="2167619" cy="8912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8.4.36\sigoc\Password\Proyectos%20(Confidencial)\ANM\ISO%2027001%20-%20Oct_Dic%202016\Inventario%20de%20Activos\Copia%20de%20SGD-ANM-RegistroActivosInformacionANM-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Personeria\Teletrabajo\Entrega%20Activos%20y%20Riesgos\8.Proceso_8_TH\Inventario_de_Activos_Proceso%20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nventario_de_Activos_Proceso%208%20SGT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nventario_de_Activos_SD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Personeria\Teletrabajo\Entrega%20Activos%20y%20Riesgos\9.Proceso_9_GA\Inventario_de_Activos_Proceso%20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28.4.36\sigoc\Users\Universidad\Downloads\Propuesta%20Inventarios%20Gesti&#243;n%20Financier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Personeria\Teletrabajo\Entrega%20Activos%20y%20Riesgos\11.Proceso_11_GC\Inventario_de_Activos_Proceso%20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Personeria\Teletrabajo\Entrega%20Activos%20y%20Riesgos\12.Proceso_12_GD\Inventario_de_Activos_Proceso%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ersoneria\Teletrabajo\Entrega%20Activos%20y%20Riesgos\13.Proceso_13_GJ\Inventario_de_Activos_Proceso%20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Personeria\Teletrabajo\Entrega%20Activos%20y%20Riesgos\14.Proceso_14_SU\Inventario_de_Activos_Proceso%20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arley/Personeria/Teletrabajo/Entrega%20Activos%20y%20Riesgos/15.Proceso_15_CDI/Inventario_de_Activos_Proceso%201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v_activos%20Proceso%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Personeria\Teletrabajo\Entrega%20Activos%20y%20Riesgos\16.Proceso_16_ES\Corregidos\Inventario_de_Activos_Proceso%2016_Ulti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rley/Personeria/Teletrabajo/Entrega%20Activos%20y%20Riesgos/2.Proceso_2_GCI/Inventario_de_Activos_Proceso%202_Corregi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ersoneria\Teletrabajo\Entrega%20Activos%20y%20Riesgos\3.Proceso_3_DTIC\Inventario_de_Activos_Proceso%20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v_Activos_Proceso%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Personeria\Teletrabajo\Entrega%20Activos%20y%20Riesgos\4.Proceso_4_CE\Finales\1.Inventario_de_Activos_Proceso%2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Personeria\Teletrabajo\Entrega%20Activos%20y%20Riesgos\5.Proceso_5_PDD\Inventario_de_Activos_Proceso%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Personeria\Teletrabajo\Entrega%20Activos%20y%20Riesgos\6.Proceso_6_PCFP\Corregidos\Inventario_de_Activos_Proceso%206%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Personeria\Teletrabajo\Entrega%20Activos%20y%20Riesgos\7.Proceso_7_PD\Inventario_de_Activos_Proceso%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Datos"/>
      <sheetName val="Unidades Productoras"/>
      <sheetName val="CCD"/>
      <sheetName val="LISTA"/>
    </sheetNames>
    <sheetDataSet>
      <sheetData sheetId="0" refreshError="1"/>
      <sheetData sheetId="1">
        <row r="1">
          <cell r="A1" t="str">
            <v>Idioma</v>
          </cell>
          <cell r="C1" t="str">
            <v>Medio de conservación soporte</v>
          </cell>
          <cell r="L1" t="str">
            <v>SERIE</v>
          </cell>
        </row>
        <row r="2">
          <cell r="C2" t="str">
            <v>Físico</v>
          </cell>
          <cell r="L2" t="str">
            <v>Acciones Constitucionales</v>
          </cell>
        </row>
        <row r="3">
          <cell r="C3" t="str">
            <v>Análogo</v>
          </cell>
          <cell r="L3" t="str">
            <v>Actas</v>
          </cell>
        </row>
        <row r="4">
          <cell r="C4" t="str">
            <v>Digital o Electrónico</v>
          </cell>
          <cell r="L4" t="str">
            <v>Áreas de Reserva Especial</v>
          </cell>
        </row>
        <row r="5">
          <cell r="L5" t="str">
            <v>Áreas Estratégicas Mineras</v>
          </cell>
        </row>
        <row r="6">
          <cell r="L6" t="str">
            <v>Asistencia Técnica Minería</v>
          </cell>
        </row>
        <row r="7">
          <cell r="L7" t="str">
            <v>Asistencia Técnica Restitución de Tierras</v>
          </cell>
        </row>
        <row r="8">
          <cell r="L8" t="str">
            <v>Auditorías</v>
          </cell>
        </row>
        <row r="9">
          <cell r="L9" t="str">
            <v>Boletines</v>
          </cell>
        </row>
        <row r="10">
          <cell r="L10" t="str">
            <v>Caja Menor</v>
          </cell>
        </row>
        <row r="11">
          <cell r="L11" t="str">
            <v>Certificaciones</v>
          </cell>
        </row>
        <row r="12">
          <cell r="L12" t="str">
            <v>Circulares</v>
          </cell>
        </row>
        <row r="13">
          <cell r="L13" t="str">
            <v>Comunicaciones</v>
          </cell>
        </row>
        <row r="14">
          <cell r="L14" t="str">
            <v>Comunidades Étnicas</v>
          </cell>
        </row>
        <row r="15">
          <cell r="L15" t="str">
            <v xml:space="preserve">Conceptos  </v>
          </cell>
        </row>
        <row r="16">
          <cell r="L16" t="str">
            <v>Conciliaciones Bancarias</v>
          </cell>
        </row>
        <row r="17">
          <cell r="L17" t="str">
            <v>Conciliaciones Extrajudiciales</v>
          </cell>
        </row>
        <row r="18">
          <cell r="L18" t="str">
            <v>Consecutivo de Comunicaciones Oficiales</v>
          </cell>
        </row>
        <row r="19">
          <cell r="L19" t="str">
            <v>Consecutivo de Planillas Correspondencia</v>
          </cell>
        </row>
        <row r="20">
          <cell r="L20" t="str">
            <v xml:space="preserve">Contratos </v>
          </cell>
        </row>
        <row r="21">
          <cell r="L21" t="str">
            <v>Custodia de Expedientes Mineros</v>
          </cell>
        </row>
        <row r="22">
          <cell r="L22" t="str">
            <v>Datos Abiertos</v>
          </cell>
        </row>
        <row r="23">
          <cell r="L23" t="str">
            <v>Derechos de Petición, Quejas, Reclamos y Sugerencias</v>
          </cell>
        </row>
        <row r="24">
          <cell r="L24" t="str">
            <v>Emergencias Mineras</v>
          </cell>
        </row>
        <row r="25">
          <cell r="L25" t="str">
            <v>Estados Financieros</v>
          </cell>
        </row>
        <row r="26">
          <cell r="L26" t="str">
            <v>Estadísticas</v>
          </cell>
        </row>
        <row r="27">
          <cell r="L27" t="str">
            <v xml:space="preserve">Facturas </v>
          </cell>
        </row>
        <row r="28">
          <cell r="L28" t="str">
            <v>Gestión Ambiental</v>
          </cell>
        </row>
        <row r="29">
          <cell r="L29" t="str">
            <v xml:space="preserve">Gestión Documental </v>
          </cell>
        </row>
        <row r="30">
          <cell r="L30" t="str">
            <v>Historias de Vehículos</v>
          </cell>
        </row>
        <row r="31">
          <cell r="L31" t="str">
            <v xml:space="preserve">Historias Inmobiliarias </v>
          </cell>
        </row>
        <row r="32">
          <cell r="L32" t="str">
            <v>Historias Laborales</v>
          </cell>
        </row>
        <row r="33">
          <cell r="L33" t="str">
            <v>Hojas de Reporte</v>
          </cell>
        </row>
        <row r="34">
          <cell r="L34" t="str">
            <v>Impuestos</v>
          </cell>
        </row>
        <row r="35">
          <cell r="L35" t="str">
            <v>Informes</v>
          </cell>
        </row>
        <row r="36">
          <cell r="L36" t="str">
            <v xml:space="preserve">Información Inversionistas </v>
          </cell>
        </row>
        <row r="37">
          <cell r="L37" t="str">
            <v>Instrumentos Archivísticos</v>
          </cell>
        </row>
        <row r="38">
          <cell r="L38" t="str">
            <v>Inventarios</v>
          </cell>
        </row>
        <row r="39">
          <cell r="L39" t="str">
            <v>Legalización de Comisiones</v>
          </cell>
        </row>
        <row r="40">
          <cell r="L40" t="str">
            <v>Licencias de Software</v>
          </cell>
        </row>
        <row r="41">
          <cell r="L41" t="str">
            <v>Mantenimiento de Equipos</v>
          </cell>
        </row>
        <row r="42">
          <cell r="L42" t="str">
            <v xml:space="preserve">Manuales </v>
          </cell>
        </row>
        <row r="43">
          <cell r="L43" t="str">
            <v>Material Informativo</v>
          </cell>
        </row>
        <row r="44">
          <cell r="L44" t="str">
            <v>Monetizaciones</v>
          </cell>
        </row>
        <row r="45">
          <cell r="L45" t="str">
            <v xml:space="preserve">Nómina </v>
          </cell>
        </row>
        <row r="46">
          <cell r="L46" t="str">
            <v>Notas Crédito</v>
          </cell>
        </row>
        <row r="47">
          <cell r="L47" t="str">
            <v>Notas Debito</v>
          </cell>
        </row>
        <row r="48">
          <cell r="L48" t="str">
            <v xml:space="preserve">Notificaciones </v>
          </cell>
        </row>
        <row r="49">
          <cell r="L49" t="str">
            <v>Plan Operativo Anual POA</v>
          </cell>
        </row>
        <row r="50">
          <cell r="L50" t="str">
            <v>Planes</v>
          </cell>
        </row>
        <row r="51">
          <cell r="L51" t="str">
            <v>Planillas de Control</v>
          </cell>
        </row>
        <row r="52">
          <cell r="L52" t="str">
            <v>Políticas</v>
          </cell>
        </row>
        <row r="53">
          <cell r="L53" t="str">
            <v>Presupuesto</v>
          </cell>
        </row>
        <row r="54">
          <cell r="L54" t="str">
            <v>Procesos</v>
          </cell>
        </row>
        <row r="55">
          <cell r="L55" t="str">
            <v>Programas</v>
          </cell>
        </row>
        <row r="56">
          <cell r="L56" t="str">
            <v>Promoción</v>
          </cell>
        </row>
        <row r="57">
          <cell r="L57" t="str">
            <v>Proyectos</v>
          </cell>
        </row>
        <row r="58">
          <cell r="L58" t="str">
            <v>Registro Único de Comercializadores Mineros (RUCOM)</v>
          </cell>
        </row>
        <row r="59">
          <cell r="L59" t="str">
            <v>Registros de Prensa</v>
          </cell>
        </row>
        <row r="60">
          <cell r="L60" t="str">
            <v>Reporte de Distribución y Giro Contraprestaciones Económicas</v>
          </cell>
        </row>
        <row r="61">
          <cell r="L61" t="str">
            <v>Reporte de Transferencias</v>
          </cell>
        </row>
        <row r="62">
          <cell r="L62" t="str">
            <v>Reporte Gráfico</v>
          </cell>
        </row>
        <row r="63">
          <cell r="L63" t="str">
            <v>Reportes a Control Interno Disciplinario</v>
          </cell>
        </row>
        <row r="64">
          <cell r="L64" t="str">
            <v>Resoluciones</v>
          </cell>
        </row>
        <row r="65">
          <cell r="L65" t="str">
            <v xml:space="preserve">Sistemas   </v>
          </cell>
        </row>
        <row r="66">
          <cell r="L66" t="str">
            <v>Solicitudes de CDP</v>
          </cell>
        </row>
        <row r="67">
          <cell r="L67" t="str">
            <v>Solicitudes Mineras</v>
          </cell>
        </row>
        <row r="68">
          <cell r="L68" t="str">
            <v>Solicitudes Servicios Tecnológicos</v>
          </cell>
        </row>
        <row r="69">
          <cell r="L69" t="str">
            <v>Titulo Minero de Interés Nacional</v>
          </cell>
        </row>
        <row r="70">
          <cell r="L70" t="str">
            <v>Títulos Mineros</v>
          </cell>
        </row>
        <row r="71">
          <cell r="L71" t="str">
            <v>Traslados Presupuestales</v>
          </cell>
        </row>
        <row r="72">
          <cell r="L72" t="str">
            <v xml:space="preserve">Visitas Técnicas de Seguridad </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refreshError="1"/>
      <sheetData sheetId="1" refreshError="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refreshError="1"/>
      <sheetData sheetId="1" refreshError="1"/>
      <sheetData sheetId="2"/>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refreshError="1"/>
      <sheetData sheetId="1" refreshError="1"/>
      <sheetData sheetId="2"/>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COMO USAR"/>
      <sheetName val="2. Inventario de Activos"/>
      <sheetName val="4. Inv. Activos Personas"/>
      <sheetName val="GUIA DE SERIE"/>
      <sheetName val="LISTA"/>
      <sheetName val="Resultados"/>
    </sheetNames>
    <sheetDataSet>
      <sheetData sheetId="0" refreshError="1"/>
      <sheetData sheetId="1" refreshError="1"/>
      <sheetData sheetId="2" refreshError="1"/>
      <sheetData sheetId="3" refreshError="1"/>
      <sheetData sheetId="4" refreshError="1">
        <row r="2">
          <cell r="I2" t="str">
            <v>Existe transferencia del conocimiento</v>
          </cell>
          <cell r="J2" t="str">
            <v>Operativo</v>
          </cell>
          <cell r="K2">
            <v>-1</v>
          </cell>
        </row>
        <row r="3">
          <cell r="I3" t="str">
            <v>No existe transferencia de conocimiento</v>
          </cell>
          <cell r="J3" t="str">
            <v>Tactico</v>
          </cell>
          <cell r="K3">
            <v>1</v>
          </cell>
        </row>
        <row r="4">
          <cell r="I4" t="str">
            <v>No tiene respaldo</v>
          </cell>
          <cell r="J4" t="str">
            <v>Estrategico</v>
          </cell>
          <cell r="K4">
            <v>-1</v>
          </cell>
        </row>
        <row r="5">
          <cell r="I5" t="str">
            <v>Tiene un respaldo</v>
          </cell>
          <cell r="K5">
            <v>1</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sheetData sheetId="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INSTRUCCIONES"/>
      <sheetName val="LISTA"/>
      <sheetName val="Resultados"/>
    </sheetNames>
    <sheetDataSet>
      <sheetData sheetId="0" refreshError="1"/>
      <sheetData sheetId="1" refreshError="1"/>
      <sheetData sheetId="2">
        <row r="2">
          <cell r="H2" t="str">
            <v>Existe transferencia del conocimiento</v>
          </cell>
          <cell r="I2" t="str">
            <v>Operativo</v>
          </cell>
          <cell r="J2">
            <v>-1</v>
          </cell>
        </row>
        <row r="3">
          <cell r="H3" t="str">
            <v>No existe transferencia de conocimiento</v>
          </cell>
          <cell r="I3" t="str">
            <v>Táctico</v>
          </cell>
          <cell r="J3">
            <v>1</v>
          </cell>
        </row>
        <row r="4">
          <cell r="H4" t="str">
            <v>Tiene un respaldo</v>
          </cell>
          <cell r="I4" t="str">
            <v>Estratégico</v>
          </cell>
          <cell r="J4">
            <v>-1</v>
          </cell>
        </row>
        <row r="5">
          <cell r="H5" t="str">
            <v>No tiene respaldo</v>
          </cell>
          <cell r="J5">
            <v>1</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mercialManagement" refreshedDate="43768.485251851853" createdVersion="6" refreshedVersion="6" minRefreshableVersion="3" recordCount="20">
  <cacheSource type="worksheet">
    <worksheetSource ref="A9:AG29" sheet="01-DE"/>
  </cacheSource>
  <cacheFields count="30">
    <cacheField name="ID Activo" numFmtId="0">
      <sharedItems containsString="0" containsBlank="1" containsNumber="1" containsInteger="1" minValue="1" maxValue="1"/>
    </cacheField>
    <cacheField name="Dependencia" numFmtId="0">
      <sharedItems containsBlank="1"/>
    </cacheField>
    <cacheField name="Serie" numFmtId="0">
      <sharedItems containsBlank="1"/>
    </cacheField>
    <cacheField name="Subserie" numFmtId="0">
      <sharedItems containsBlank="1"/>
    </cacheField>
    <cacheField name="Nombre o Título de la Información" numFmtId="0">
      <sharedItems containsBlank="1"/>
    </cacheField>
    <cacheField name="Descripción de la Información" numFmtId="0">
      <sharedItems containsBlank="1"/>
    </cacheField>
    <cacheField name="Idioma" numFmtId="0">
      <sharedItems containsBlank="1"/>
    </cacheField>
    <cacheField name="Medio de Conservación y/o Soporte" numFmtId="0">
      <sharedItems containsBlank="1"/>
    </cacheField>
    <cacheField name="Formato" numFmtId="0">
      <sharedItems containsBlank="1"/>
    </cacheField>
    <cacheField name="Publicada" numFmtId="0">
      <sharedItems containsBlank="1"/>
    </cacheField>
    <cacheField name="Disponible" numFmtId="0">
      <sharedItems containsBlank="1"/>
    </cacheField>
    <cacheField name="Custodio de la Información" numFmtId="0">
      <sharedItems containsBlank="1"/>
    </cacheField>
    <cacheField name="Información_x000a_Hardware_x000a_Software_x000a_Servicios" numFmtId="0">
      <sharedItems containsBlank="1"/>
    </cacheField>
    <cacheField name="Pública" numFmtId="0">
      <sharedItems containsBlank="1"/>
    </cacheField>
    <cacheField name="Pública Clasificada" numFmtId="0">
      <sharedItems containsNonDate="0" containsString="0" containsBlank="1"/>
    </cacheField>
    <cacheField name="Pública Reservada" numFmtId="0">
      <sharedItems containsNonDate="0" containsString="0" containsBlank="1"/>
    </cacheField>
    <cacheField name="Si contiene Datos personales" numFmtId="0">
      <sharedItems containsNonDate="0" containsString="0" containsBlank="1"/>
    </cacheField>
    <cacheField name="No contiene Datos personales" numFmtId="0">
      <sharedItems containsNonDate="0" containsString="0" containsBlank="1"/>
    </cacheField>
    <cacheField name="No Aplica" numFmtId="0">
      <sharedItems containsBlank="1"/>
    </cacheField>
    <cacheField name="Alto" numFmtId="0">
      <sharedItems containsBlank="1"/>
    </cacheField>
    <cacheField name="Medio" numFmtId="0">
      <sharedItems containsBlank="1"/>
    </cacheField>
    <cacheField name="Bajo" numFmtId="0">
      <sharedItems containsBlank="1"/>
    </cacheField>
    <cacheField name="Alto2" numFmtId="0">
      <sharedItems containsBlank="1"/>
    </cacheField>
    <cacheField name="Medio2" numFmtId="0">
      <sharedItems containsNonDate="0" containsString="0" containsBlank="1"/>
    </cacheField>
    <cacheField name="Bajo2" numFmtId="0">
      <sharedItems containsNonDate="0" containsString="0" containsBlank="1"/>
    </cacheField>
    <cacheField name="Alto3" numFmtId="0">
      <sharedItems containsNonDate="0" containsString="0" containsBlank="1"/>
    </cacheField>
    <cacheField name="Medio3" numFmtId="0">
      <sharedItems containsNonDate="0" containsString="0" containsBlank="1"/>
    </cacheField>
    <cacheField name="Bajo3" numFmtId="0">
      <sharedItems containsBlank="1"/>
    </cacheField>
    <cacheField name="Valor del activo" numFmtId="0">
      <sharedItems containsSemiMixedTypes="0" containsString="0" containsNumber="1" containsInteger="1" minValue="0" maxValue="7"/>
    </cacheField>
    <cacheField name="Criticidad" numFmtId="0">
      <sharedItems count="2">
        <s v="Moderado"/>
        <s v="Baj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n v="1"/>
    <s v="01 - DIRECCIONAMIENTO ESTRATÉGICO"/>
    <s v="PLANES"/>
    <s v="PLAN ESTRATÉGICO INSTITUCIONAL PEI"/>
    <s v="PLAN ESTRATÉGICO INSTITUCIONAL PEI"/>
    <s v="Documento de planeación institucional en el que la Personería de Bogotá define el norte institucional, establece los componentes del planteamiento estratégico de la Entidad para el período de la Administración"/>
    <s v="Castellano"/>
    <s v="Electrónico"/>
    <s v="PDF"/>
    <s v="X"/>
    <s v="X"/>
    <s v="DIRECCIÓN DE PLANEACIÓN"/>
    <s v="Información"/>
    <s v="X"/>
    <m/>
    <m/>
    <m/>
    <m/>
    <s v="X"/>
    <s v=""/>
    <s v=""/>
    <s v="X"/>
    <s v="X"/>
    <m/>
    <m/>
    <m/>
    <m/>
    <s v="X"/>
    <n v="7"/>
    <x v="0"/>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r>
    <m/>
    <m/>
    <m/>
    <m/>
    <m/>
    <m/>
    <m/>
    <m/>
    <m/>
    <m/>
    <m/>
    <m/>
    <m/>
    <m/>
    <m/>
    <m/>
    <m/>
    <m/>
    <m/>
    <m/>
    <m/>
    <m/>
    <m/>
    <m/>
    <m/>
    <m/>
    <m/>
    <m/>
    <n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Criticidad de los activos">
  <location ref="B3:C6" firstHeaderRow="1" firstDataRow="1" firstDataCol="1"/>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s>
  <rowFields count="1">
    <field x="29"/>
  </rowFields>
  <rowItems count="3">
    <i>
      <x/>
    </i>
    <i>
      <x v="1"/>
    </i>
    <i t="grand">
      <x/>
    </i>
  </rowItems>
  <colItems count="1">
    <i/>
  </colItems>
  <dataFields count="1">
    <dataField name="Total" fld="29" subtotal="count" baseField="0" baseItem="0"/>
  </dataFields>
  <formats count="11">
    <format dxfId="10">
      <pivotArea type="all" dataOnly="0" outline="0" fieldPosition="0"/>
    </format>
    <format dxfId="9">
      <pivotArea outline="0" collapsedLevelsAreSubtotals="1" fieldPosition="0"/>
    </format>
    <format dxfId="8">
      <pivotArea field="29" type="button" dataOnly="0" labelOnly="1" outline="0" axis="axisRow" fieldPosition="0"/>
    </format>
    <format dxfId="7">
      <pivotArea dataOnly="0" labelOnly="1" fieldPosition="0">
        <references count="1">
          <reference field="29" count="0"/>
        </references>
      </pivotArea>
    </format>
    <format dxfId="6">
      <pivotArea dataOnly="0" labelOnly="1" grandRow="1" outline="0" fieldPosition="0"/>
    </format>
    <format dxfId="5">
      <pivotArea dataOnly="0" labelOnly="1" outline="0" axis="axisValues" fieldPosition="0"/>
    </format>
    <format dxfId="4">
      <pivotArea field="29" type="button" dataOnly="0" labelOnly="1" outline="0" axis="axisRow" fieldPosition="0"/>
    </format>
    <format dxfId="3">
      <pivotArea dataOnly="0" labelOnly="1" fieldPosition="0">
        <references count="1">
          <reference field="29" count="0"/>
        </references>
      </pivotArea>
    </format>
    <format dxfId="2">
      <pivotArea dataOnly="0" labelOnly="1" grandRow="1" outline="0"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file:///\\172.28.4.36\PrensaBoletines%20de%20Prensa%20Oficios%20y%20memornadosPiezas%20de%20Dise&#241;o%20Calificaciones%20de%20servicio,%20copias%20de%20informe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76"/>
  <sheetViews>
    <sheetView tabSelected="1" zoomScale="55" zoomScaleNormal="55" workbookViewId="0"/>
  </sheetViews>
  <sheetFormatPr baseColWidth="10" defaultRowHeight="12.75" x14ac:dyDescent="0.2"/>
  <cols>
    <col min="1" max="1" width="13.5703125" customWidth="1"/>
    <col min="2" max="2" width="29.85546875" customWidth="1"/>
    <col min="3" max="3" width="16.28515625" customWidth="1"/>
    <col min="4" max="4" width="52.85546875" bestFit="1"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17"/>
      <c r="D1" s="17"/>
      <c r="E1" s="23"/>
      <c r="F1" s="33"/>
      <c r="G1" s="17"/>
      <c r="H1" s="9"/>
      <c r="I1" s="9"/>
      <c r="J1" s="9"/>
      <c r="K1" s="17"/>
      <c r="L1" s="17"/>
      <c r="M1" s="17"/>
      <c r="N1" s="34"/>
      <c r="O1" s="34"/>
      <c r="P1" s="34"/>
      <c r="Q1" s="17"/>
      <c r="R1" s="17"/>
      <c r="S1" s="17"/>
      <c r="T1" s="17"/>
      <c r="U1" s="17"/>
      <c r="V1" s="17"/>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36"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35"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76.5" x14ac:dyDescent="0.2">
      <c r="A10" s="20">
        <v>1</v>
      </c>
      <c r="B10" s="40" t="s">
        <v>126</v>
      </c>
      <c r="C10" s="20" t="s">
        <v>178</v>
      </c>
      <c r="D10" s="20" t="s">
        <v>179</v>
      </c>
      <c r="E10" s="54" t="s">
        <v>179</v>
      </c>
      <c r="F10" s="55" t="s">
        <v>195</v>
      </c>
      <c r="G10" s="59" t="s">
        <v>145</v>
      </c>
      <c r="H10" s="20" t="s">
        <v>147</v>
      </c>
      <c r="I10" s="20" t="s">
        <v>101</v>
      </c>
      <c r="J10" s="20" t="s">
        <v>268</v>
      </c>
      <c r="K10" s="20" t="s">
        <v>268</v>
      </c>
      <c r="L10" s="20" t="s">
        <v>269</v>
      </c>
      <c r="M10" s="20" t="s">
        <v>91</v>
      </c>
      <c r="N10" s="20" t="s">
        <v>177</v>
      </c>
      <c r="O10" s="20" t="s">
        <v>157</v>
      </c>
      <c r="P10" s="20" t="s">
        <v>16</v>
      </c>
      <c r="Q10" s="60" t="s">
        <v>268</v>
      </c>
      <c r="R10" s="60"/>
      <c r="S10" s="60"/>
      <c r="T10" s="20"/>
      <c r="U10" s="20"/>
      <c r="V10" s="20" t="s">
        <v>268</v>
      </c>
      <c r="W10" s="20" t="str">
        <f t="shared" ref="W10:W22" si="0">IF(S10="X","X","")</f>
        <v/>
      </c>
      <c r="X10" s="20" t="str">
        <f t="shared" ref="X10:X22" si="1">IF(R10="X","X","")</f>
        <v/>
      </c>
      <c r="Y10" s="20" t="str">
        <f t="shared" ref="Y10:Y22" si="2">IF(Q10="X","X","")</f>
        <v>X</v>
      </c>
      <c r="Z10" s="20" t="s">
        <v>268</v>
      </c>
      <c r="AA10" s="20"/>
      <c r="AB10" s="20"/>
      <c r="AC10" s="20"/>
      <c r="AD10" s="20"/>
      <c r="AE10" s="20" t="s">
        <v>268</v>
      </c>
      <c r="AF10" s="40">
        <f>IF(Q10="x",1,0)+IF(R10="x",2,0)+IF(S10="x",3,0)+IF(T10="x",3,0)+IF(U10="x",2,0)+IF(V10="x",1,0)+IF(W10="x",3,0)+IF(X10="x",2,0)+IF(Y10="x",1,0)+IF(Z10="x",3,0)+IF(AA10="x",2,0)+IF(AB10="x",1,0)+IF(AC10="x",3,0)+IF(AD10="x",2,0)+IF(AE10="x",1,0)+(VLOOKUP(P10,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63.75" x14ac:dyDescent="0.2">
      <c r="A11" s="20">
        <f t="shared" ref="A11:A46" si="3">1+A10</f>
        <v>2</v>
      </c>
      <c r="B11" s="40" t="s">
        <v>126</v>
      </c>
      <c r="C11" s="20" t="s">
        <v>178</v>
      </c>
      <c r="D11" s="20" t="s">
        <v>180</v>
      </c>
      <c r="E11" s="54" t="s">
        <v>196</v>
      </c>
      <c r="F11" s="55" t="s">
        <v>197</v>
      </c>
      <c r="G11" s="59" t="s">
        <v>145</v>
      </c>
      <c r="H11" s="20" t="s">
        <v>147</v>
      </c>
      <c r="I11" s="20" t="s">
        <v>270</v>
      </c>
      <c r="J11" s="20" t="s">
        <v>268</v>
      </c>
      <c r="K11" s="20" t="s">
        <v>268</v>
      </c>
      <c r="L11" s="20" t="s">
        <v>269</v>
      </c>
      <c r="M11" s="20" t="s">
        <v>91</v>
      </c>
      <c r="N11" s="20" t="s">
        <v>177</v>
      </c>
      <c r="O11" s="20" t="s">
        <v>157</v>
      </c>
      <c r="P11" s="20" t="s">
        <v>16</v>
      </c>
      <c r="Q11" s="60" t="s">
        <v>268</v>
      </c>
      <c r="R11" s="60"/>
      <c r="S11" s="60"/>
      <c r="T11" s="20"/>
      <c r="U11" s="20"/>
      <c r="V11" s="20" t="s">
        <v>268</v>
      </c>
      <c r="W11" s="20" t="str">
        <f t="shared" si="0"/>
        <v/>
      </c>
      <c r="X11" s="20" t="str">
        <f t="shared" si="1"/>
        <v/>
      </c>
      <c r="Y11" s="20" t="str">
        <f t="shared" si="2"/>
        <v>X</v>
      </c>
      <c r="Z11" s="20" t="s">
        <v>268</v>
      </c>
      <c r="AA11" s="20"/>
      <c r="AB11" s="20"/>
      <c r="AC11" s="20" t="s">
        <v>268</v>
      </c>
      <c r="AD11" s="20"/>
      <c r="AE11" s="20"/>
      <c r="AF11" s="40">
        <f>IF(Q11="x",1,0)+IF(R11="x",2,0)+IF(S11="x",3,0)+IF(T11="x",3,0)+IF(U11="x",2,0)+IF(V11="x",1,0)+IF(W11="x",3,0)+IF(X11="x",2,0)+IF(Y11="x",1,0)+IF(Z11="x",3,0)+IF(AA11="x",2,0)+IF(AB11="x",1,0)+IF(AC11="x",3,0)+IF(AD11="x",2,0)+IF(AE11="x",1,0)+(VLOOKUP(P11,LISTA!$H$2:$J$5,3,FALSE))</f>
        <v>8</v>
      </c>
      <c r="AG11" s="43" t="str">
        <f t="shared" ref="AG11:AG21" si="4">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102" x14ac:dyDescent="0.2">
      <c r="A12" s="20">
        <f t="shared" si="3"/>
        <v>3</v>
      </c>
      <c r="B12" s="40" t="s">
        <v>126</v>
      </c>
      <c r="C12" s="20" t="s">
        <v>178</v>
      </c>
      <c r="D12" s="20" t="s">
        <v>181</v>
      </c>
      <c r="E12" s="54" t="s">
        <v>198</v>
      </c>
      <c r="F12" s="55" t="s">
        <v>199</v>
      </c>
      <c r="G12" s="59" t="s">
        <v>145</v>
      </c>
      <c r="H12" s="20" t="s">
        <v>147</v>
      </c>
      <c r="I12" s="20" t="s">
        <v>271</v>
      </c>
      <c r="J12" s="20" t="s">
        <v>268</v>
      </c>
      <c r="K12" s="20" t="s">
        <v>268</v>
      </c>
      <c r="L12" s="20" t="s">
        <v>269</v>
      </c>
      <c r="M12" s="20" t="s">
        <v>91</v>
      </c>
      <c r="N12" s="20" t="s">
        <v>177</v>
      </c>
      <c r="O12" s="20" t="s">
        <v>14</v>
      </c>
      <c r="P12" s="20" t="s">
        <v>15</v>
      </c>
      <c r="Q12" s="60" t="s">
        <v>268</v>
      </c>
      <c r="R12" s="60"/>
      <c r="S12" s="60"/>
      <c r="T12" s="20"/>
      <c r="U12" s="20"/>
      <c r="V12" s="20" t="s">
        <v>268</v>
      </c>
      <c r="W12" s="20" t="str">
        <f t="shared" si="0"/>
        <v/>
      </c>
      <c r="X12" s="20" t="str">
        <f t="shared" si="1"/>
        <v/>
      </c>
      <c r="Y12" s="20" t="str">
        <f t="shared" si="2"/>
        <v>X</v>
      </c>
      <c r="Z12" s="20" t="s">
        <v>268</v>
      </c>
      <c r="AA12" s="20"/>
      <c r="AB12" s="20"/>
      <c r="AC12" s="20" t="s">
        <v>268</v>
      </c>
      <c r="AD12" s="20"/>
      <c r="AE12" s="20"/>
      <c r="AF12" s="40">
        <f>IF(Q12="x",1,0)+IF(R12="x",2,0)+IF(S12="x",3,0)+IF(T12="x",3,0)+IF(U12="x",2,0)+IF(V12="x",1,0)+IF(W12="x",3,0)+IF(X12="x",2,0)+IF(Y12="x",1,0)+IF(Z12="x",3,0)+IF(AA12="x",2,0)+IF(AB12="x",1,0)+IF(AC12="x",3,0)+IF(AD12="x",2,0)+IF(AE12="x",1,0)+(VLOOKUP(P12,LISTA!$H$2:$J$5,3,FALSE))</f>
        <v>10</v>
      </c>
      <c r="AG12" s="43" t="str">
        <f t="shared" si="4"/>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20">
        <f t="shared" si="3"/>
        <v>4</v>
      </c>
      <c r="B13" s="40" t="s">
        <v>126</v>
      </c>
      <c r="C13" s="20" t="s">
        <v>178</v>
      </c>
      <c r="D13" s="20" t="s">
        <v>182</v>
      </c>
      <c r="E13" s="54" t="s">
        <v>200</v>
      </c>
      <c r="F13" s="55" t="s">
        <v>201</v>
      </c>
      <c r="G13" s="59" t="s">
        <v>145</v>
      </c>
      <c r="H13" s="20" t="s">
        <v>147</v>
      </c>
      <c r="I13" s="20" t="s">
        <v>271</v>
      </c>
      <c r="J13" s="20" t="s">
        <v>268</v>
      </c>
      <c r="K13" s="20" t="s">
        <v>268</v>
      </c>
      <c r="L13" s="20" t="s">
        <v>269</v>
      </c>
      <c r="M13" s="20" t="s">
        <v>91</v>
      </c>
      <c r="N13" s="20" t="s">
        <v>177</v>
      </c>
      <c r="O13" s="20" t="s">
        <v>14</v>
      </c>
      <c r="P13" s="20" t="s">
        <v>15</v>
      </c>
      <c r="Q13" s="60" t="s">
        <v>268</v>
      </c>
      <c r="R13" s="60"/>
      <c r="S13" s="60"/>
      <c r="T13" s="20"/>
      <c r="U13" s="20"/>
      <c r="V13" s="20" t="s">
        <v>268</v>
      </c>
      <c r="W13" s="20" t="str">
        <f t="shared" si="0"/>
        <v/>
      </c>
      <c r="X13" s="20" t="str">
        <f t="shared" si="1"/>
        <v/>
      </c>
      <c r="Y13" s="20" t="str">
        <f t="shared" si="2"/>
        <v>X</v>
      </c>
      <c r="Z13" s="20" t="s">
        <v>268</v>
      </c>
      <c r="AA13" s="20"/>
      <c r="AB13" s="20" t="s">
        <v>272</v>
      </c>
      <c r="AC13" s="20" t="s">
        <v>273</v>
      </c>
      <c r="AD13" s="20"/>
      <c r="AE13" s="20"/>
      <c r="AF13" s="40">
        <f>IF(Q13="x",1,0)+IF(R13="x",2,0)+IF(S13="x",3,0)+IF(T13="x",3,0)+IF(U13="x",2,0)+IF(V13="x",1,0)+IF(W13="x",3,0)+IF(X13="x",2,0)+IF(Y13="x",1,0)+IF(Z13="x",3,0)+IF(AA13="x",2,0)+IF(AB13="x",1,0)+IF(AC13="x",3,0)+IF(AD13="x",2,0)+IF(AE13="x",1,0)+(VLOOKUP(P13,LISTA!$H$2:$J$5,3,FALSE))</f>
        <v>7</v>
      </c>
      <c r="AG13" s="43" t="str">
        <f t="shared" si="4"/>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f t="shared" si="3"/>
        <v>5</v>
      </c>
      <c r="B14" s="40" t="s">
        <v>126</v>
      </c>
      <c r="C14" s="20" t="s">
        <v>183</v>
      </c>
      <c r="D14" s="20" t="s">
        <v>184</v>
      </c>
      <c r="E14" s="56" t="s">
        <v>202</v>
      </c>
      <c r="F14" s="57" t="s">
        <v>203</v>
      </c>
      <c r="G14" s="59" t="s">
        <v>145</v>
      </c>
      <c r="H14" s="20" t="s">
        <v>147</v>
      </c>
      <c r="I14" s="20" t="s">
        <v>101</v>
      </c>
      <c r="J14" s="20" t="s">
        <v>268</v>
      </c>
      <c r="K14" s="20" t="s">
        <v>268</v>
      </c>
      <c r="L14" s="20" t="s">
        <v>269</v>
      </c>
      <c r="M14" s="20" t="s">
        <v>91</v>
      </c>
      <c r="N14" s="20" t="s">
        <v>177</v>
      </c>
      <c r="O14" s="20" t="s">
        <v>48</v>
      </c>
      <c r="P14" s="20" t="s">
        <v>16</v>
      </c>
      <c r="Q14" s="53" t="s">
        <v>268</v>
      </c>
      <c r="R14" s="60"/>
      <c r="S14" s="60"/>
      <c r="T14" s="20"/>
      <c r="U14" s="20"/>
      <c r="V14" s="20" t="s">
        <v>268</v>
      </c>
      <c r="W14" s="20" t="str">
        <f t="shared" si="0"/>
        <v/>
      </c>
      <c r="X14" s="20" t="str">
        <f t="shared" si="1"/>
        <v/>
      </c>
      <c r="Y14" s="20" t="str">
        <f t="shared" si="2"/>
        <v>X</v>
      </c>
      <c r="Z14" s="20" t="s">
        <v>268</v>
      </c>
      <c r="AA14" s="20"/>
      <c r="AB14" s="20"/>
      <c r="AC14" s="20" t="s">
        <v>268</v>
      </c>
      <c r="AD14" s="20"/>
      <c r="AE14" s="20"/>
      <c r="AF14" s="40">
        <f>IF(Q14="x",1,0)+IF(R14="x",2,0)+IF(S14="x",3,0)+IF(T14="x",3,0)+IF(U14="x",2,0)+IF(V14="x",1,0)+IF(W14="x",3,0)+IF(X14="x",2,0)+IF(Y14="x",1,0)+IF(Z14="x",3,0)+IF(AA14="x",2,0)+IF(AB14="x",1,0)+IF(AC14="x",3,0)+IF(AD14="x",2,0)+IF(AE14="x",1,0)+(VLOOKUP(P14,LISTA!$H$2:$J$5,3,FALSE))</f>
        <v>8</v>
      </c>
      <c r="AG14" s="43" t="str">
        <f t="shared" si="4"/>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f t="shared" si="3"/>
        <v>6</v>
      </c>
      <c r="B15" s="40" t="s">
        <v>126</v>
      </c>
      <c r="C15" s="20" t="s">
        <v>183</v>
      </c>
      <c r="D15" s="20" t="s">
        <v>184</v>
      </c>
      <c r="E15" s="56" t="s">
        <v>204</v>
      </c>
      <c r="F15" s="57" t="s">
        <v>205</v>
      </c>
      <c r="G15" s="59" t="s">
        <v>145</v>
      </c>
      <c r="H15" s="20" t="s">
        <v>147</v>
      </c>
      <c r="I15" s="20" t="s">
        <v>101</v>
      </c>
      <c r="J15" s="20" t="s">
        <v>268</v>
      </c>
      <c r="K15" s="20" t="s">
        <v>268</v>
      </c>
      <c r="L15" s="20" t="s">
        <v>269</v>
      </c>
      <c r="M15" s="20" t="s">
        <v>91</v>
      </c>
      <c r="N15" s="20" t="s">
        <v>177</v>
      </c>
      <c r="O15" s="20" t="s">
        <v>48</v>
      </c>
      <c r="P15" s="20" t="s">
        <v>16</v>
      </c>
      <c r="Q15" s="53" t="s">
        <v>268</v>
      </c>
      <c r="R15" s="60"/>
      <c r="S15" s="60"/>
      <c r="T15" s="20"/>
      <c r="U15" s="20"/>
      <c r="V15" s="20" t="s">
        <v>268</v>
      </c>
      <c r="W15" s="20" t="str">
        <f t="shared" si="0"/>
        <v/>
      </c>
      <c r="X15" s="20" t="str">
        <f t="shared" si="1"/>
        <v/>
      </c>
      <c r="Y15" s="20" t="str">
        <f t="shared" si="2"/>
        <v>X</v>
      </c>
      <c r="Z15" s="20" t="s">
        <v>268</v>
      </c>
      <c r="AA15" s="20"/>
      <c r="AB15" s="20"/>
      <c r="AC15" s="20" t="s">
        <v>268</v>
      </c>
      <c r="AD15" s="20"/>
      <c r="AE15" s="20"/>
      <c r="AF15" s="40">
        <f>IF(Q15="x",1,0)+IF(R15="x",2,0)+IF(S15="x",3,0)+IF(T15="x",3,0)+IF(U15="x",2,0)+IF(V15="x",1,0)+IF(W15="x",3,0)+IF(X15="x",2,0)+IF(Y15="x",1,0)+IF(Z15="x",3,0)+IF(AA15="x",2,0)+IF(AB15="x",1,0)+IF(AC15="x",3,0)+IF(AD15="x",2,0)+IF(AE15="x",1,0)+(VLOOKUP(P15,LISTA!$H$2:$J$5,3,FALSE))</f>
        <v>8</v>
      </c>
      <c r="AG15" s="43" t="str">
        <f t="shared" si="4"/>
        <v>Moderado</v>
      </c>
    </row>
    <row r="16" spans="1:208" s="24" customFormat="1" ht="37.5" customHeight="1" x14ac:dyDescent="0.2">
      <c r="A16" s="20">
        <f t="shared" si="3"/>
        <v>7</v>
      </c>
      <c r="B16" s="40" t="s">
        <v>126</v>
      </c>
      <c r="C16" s="20" t="s">
        <v>183</v>
      </c>
      <c r="D16" s="20" t="s">
        <v>184</v>
      </c>
      <c r="E16" s="56" t="s">
        <v>206</v>
      </c>
      <c r="F16" s="57" t="s">
        <v>207</v>
      </c>
      <c r="G16" s="59" t="s">
        <v>145</v>
      </c>
      <c r="H16" s="20" t="s">
        <v>147</v>
      </c>
      <c r="I16" s="20" t="s">
        <v>274</v>
      </c>
      <c r="J16" s="20"/>
      <c r="K16" s="20" t="s">
        <v>268</v>
      </c>
      <c r="L16" s="20" t="s">
        <v>269</v>
      </c>
      <c r="M16" s="20" t="s">
        <v>91</v>
      </c>
      <c r="N16" s="20" t="s">
        <v>175</v>
      </c>
      <c r="O16" s="20" t="s">
        <v>48</v>
      </c>
      <c r="P16" s="20" t="s">
        <v>16</v>
      </c>
      <c r="Q16" s="53" t="s">
        <v>268</v>
      </c>
      <c r="R16" s="60"/>
      <c r="S16" s="60"/>
      <c r="T16" s="20"/>
      <c r="U16" s="20"/>
      <c r="V16" s="20" t="s">
        <v>268</v>
      </c>
      <c r="W16" s="20" t="str">
        <f t="shared" si="0"/>
        <v/>
      </c>
      <c r="X16" s="20" t="str">
        <f t="shared" si="1"/>
        <v/>
      </c>
      <c r="Y16" s="20" t="str">
        <f t="shared" si="2"/>
        <v>X</v>
      </c>
      <c r="Z16" s="20"/>
      <c r="AA16" s="20"/>
      <c r="AB16" s="20" t="s">
        <v>268</v>
      </c>
      <c r="AC16" s="20"/>
      <c r="AD16" s="20"/>
      <c r="AE16" s="20" t="s">
        <v>268</v>
      </c>
      <c r="AF16" s="40">
        <f>IF(Q16="x",1,0)+IF(R16="x",2,0)+IF(S16="x",3,0)+IF(T16="x",3,0)+IF(U16="x",2,0)+IF(V16="x",1,0)+IF(W16="x",3,0)+IF(X16="x",2,0)+IF(Y16="x",1,0)+IF(Z16="x",3,0)+IF(AA16="x",2,0)+IF(AB16="x",1,0)+IF(AC16="x",3,0)+IF(AD16="x",2,0)+IF(AE16="x",1,0)+(VLOOKUP(P16,LISTA!$H$2:$J$5,3,FALSE))</f>
        <v>4</v>
      </c>
      <c r="AG16" s="43" t="str">
        <f t="shared" si="4"/>
        <v>Bajo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f t="shared" si="3"/>
        <v>8</v>
      </c>
      <c r="B17" s="40" t="s">
        <v>126</v>
      </c>
      <c r="C17" s="20" t="s">
        <v>183</v>
      </c>
      <c r="D17" s="20" t="s">
        <v>184</v>
      </c>
      <c r="E17" s="56" t="s">
        <v>208</v>
      </c>
      <c r="F17" s="57" t="s">
        <v>209</v>
      </c>
      <c r="G17" s="59" t="s">
        <v>145</v>
      </c>
      <c r="H17" s="20" t="s">
        <v>147</v>
      </c>
      <c r="I17" s="20" t="s">
        <v>101</v>
      </c>
      <c r="J17" s="20" t="s">
        <v>268</v>
      </c>
      <c r="K17" s="20" t="s">
        <v>268</v>
      </c>
      <c r="L17" s="20" t="s">
        <v>269</v>
      </c>
      <c r="M17" s="20" t="s">
        <v>91</v>
      </c>
      <c r="N17" s="20" t="s">
        <v>176</v>
      </c>
      <c r="O17" s="20" t="s">
        <v>48</v>
      </c>
      <c r="P17" s="20" t="s">
        <v>16</v>
      </c>
      <c r="Q17" s="53" t="s">
        <v>268</v>
      </c>
      <c r="R17" s="60"/>
      <c r="S17" s="60"/>
      <c r="T17" s="20"/>
      <c r="U17" s="20"/>
      <c r="V17" s="20" t="s">
        <v>268</v>
      </c>
      <c r="W17" s="20" t="str">
        <f t="shared" si="0"/>
        <v/>
      </c>
      <c r="X17" s="20" t="str">
        <f t="shared" si="1"/>
        <v/>
      </c>
      <c r="Y17" s="20" t="str">
        <f t="shared" si="2"/>
        <v>X</v>
      </c>
      <c r="Z17" s="20" t="s">
        <v>268</v>
      </c>
      <c r="AA17" s="20"/>
      <c r="AB17" s="20"/>
      <c r="AC17" s="20" t="s">
        <v>268</v>
      </c>
      <c r="AD17" s="20"/>
      <c r="AE17" s="20"/>
      <c r="AF17" s="40">
        <f>IF(Q17="x",1,0)+IF(R17="x",2,0)+IF(S17="x",3,0)+IF(T17="x",3,0)+IF(U17="x",2,0)+IF(V17="x",1,0)+IF(W17="x",3,0)+IF(X17="x",2,0)+IF(Y17="x",1,0)+IF(Z17="x",3,0)+IF(AA17="x",2,0)+IF(AB17="x",1,0)+IF(AC17="x",3,0)+IF(AD17="x",2,0)+IF(AE17="x",1,0)+(VLOOKUP(P17,LISTA!$H$2:$J$5,3,FALSE))</f>
        <v>8</v>
      </c>
      <c r="AG17" s="43" t="str">
        <f t="shared" si="4"/>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f t="shared" si="3"/>
        <v>9</v>
      </c>
      <c r="B18" s="40" t="s">
        <v>126</v>
      </c>
      <c r="C18" s="20" t="s">
        <v>183</v>
      </c>
      <c r="D18" s="20" t="s">
        <v>184</v>
      </c>
      <c r="E18" s="56" t="s">
        <v>210</v>
      </c>
      <c r="F18" s="57" t="s">
        <v>211</v>
      </c>
      <c r="G18" s="59" t="s">
        <v>145</v>
      </c>
      <c r="H18" s="20" t="s">
        <v>147</v>
      </c>
      <c r="I18" s="20" t="s">
        <v>270</v>
      </c>
      <c r="J18" s="20"/>
      <c r="K18" s="20" t="s">
        <v>268</v>
      </c>
      <c r="L18" s="20" t="s">
        <v>269</v>
      </c>
      <c r="M18" s="20" t="s">
        <v>91</v>
      </c>
      <c r="N18" s="20" t="s">
        <v>176</v>
      </c>
      <c r="O18" s="20" t="s">
        <v>48</v>
      </c>
      <c r="P18" s="20" t="s">
        <v>16</v>
      </c>
      <c r="Q18" s="53" t="s">
        <v>268</v>
      </c>
      <c r="R18" s="60"/>
      <c r="S18" s="60"/>
      <c r="T18" s="20"/>
      <c r="U18" s="20"/>
      <c r="V18" s="20" t="s">
        <v>268</v>
      </c>
      <c r="W18" s="20" t="str">
        <f t="shared" si="0"/>
        <v/>
      </c>
      <c r="X18" s="20" t="str">
        <f t="shared" si="1"/>
        <v/>
      </c>
      <c r="Y18" s="20" t="str">
        <f t="shared" si="2"/>
        <v>X</v>
      </c>
      <c r="Z18" s="20" t="s">
        <v>268</v>
      </c>
      <c r="AA18" s="20"/>
      <c r="AB18" s="20"/>
      <c r="AC18" s="20" t="s">
        <v>268</v>
      </c>
      <c r="AD18" s="20"/>
      <c r="AE18" s="20"/>
      <c r="AF18" s="40">
        <f>IF(Q18="x",1,0)+IF(R18="x",2,0)+IF(S18="x",3,0)+IF(T18="x",3,0)+IF(U18="x",2,0)+IF(V18="x",1,0)+IF(W18="x",3,0)+IF(X18="x",2,0)+IF(Y18="x",1,0)+IF(Z18="x",3,0)+IF(AA18="x",2,0)+IF(AB18="x",1,0)+IF(AC18="x",3,0)+IF(AD18="x",2,0)+IF(AE18="x",1,0)+(VLOOKUP(P18,LISTA!$H$2:$J$5,3,FALSE))</f>
        <v>8</v>
      </c>
      <c r="AG18" s="43" t="str">
        <f t="shared" si="4"/>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20">
        <f t="shared" si="3"/>
        <v>10</v>
      </c>
      <c r="B19" s="40" t="s">
        <v>126</v>
      </c>
      <c r="C19" s="53" t="s">
        <v>185</v>
      </c>
      <c r="D19" s="20" t="s">
        <v>186</v>
      </c>
      <c r="E19" s="20" t="s">
        <v>186</v>
      </c>
      <c r="F19" s="58" t="s">
        <v>212</v>
      </c>
      <c r="G19" s="59" t="s">
        <v>145</v>
      </c>
      <c r="H19" s="53" t="s">
        <v>147</v>
      </c>
      <c r="I19" s="20" t="s">
        <v>275</v>
      </c>
      <c r="J19" s="53"/>
      <c r="K19" s="53" t="s">
        <v>268</v>
      </c>
      <c r="L19" s="56" t="s">
        <v>269</v>
      </c>
      <c r="M19" s="20" t="s">
        <v>91</v>
      </c>
      <c r="N19" s="20" t="s">
        <v>177</v>
      </c>
      <c r="O19" s="20" t="s">
        <v>157</v>
      </c>
      <c r="P19" s="20" t="s">
        <v>16</v>
      </c>
      <c r="Q19" s="53" t="s">
        <v>268</v>
      </c>
      <c r="R19" s="53"/>
      <c r="S19" s="53"/>
      <c r="T19" s="53"/>
      <c r="U19" s="53"/>
      <c r="V19" s="53" t="s">
        <v>268</v>
      </c>
      <c r="W19" s="20" t="str">
        <f t="shared" si="0"/>
        <v/>
      </c>
      <c r="X19" s="20" t="str">
        <f t="shared" si="1"/>
        <v/>
      </c>
      <c r="Y19" s="20" t="str">
        <f t="shared" si="2"/>
        <v>X</v>
      </c>
      <c r="Z19" s="53"/>
      <c r="AA19" s="53" t="s">
        <v>268</v>
      </c>
      <c r="AB19" s="53"/>
      <c r="AC19" s="53"/>
      <c r="AD19" s="53" t="s">
        <v>268</v>
      </c>
      <c r="AE19" s="53"/>
      <c r="AF19" s="40">
        <f>IF(Q19="x",1,0)+IF(R19="x",2,0)+IF(S19="x",3,0)+IF(T19="x",3,0)+IF(U19="x",2,0)+IF(V19="x",1,0)+IF(W19="x",3,0)+IF(X19="x",2,0)+IF(Y19="x",1,0)+IF(Z19="x",3,0)+IF(AA19="x",2,0)+IF(AB19="x",1,0)+IF(AC19="x",3,0)+IF(AD19="x",2,0)+IF(AE19="x",1,0)+(VLOOKUP(P19,LISTA!$H$2:$J$5,3,FALSE))</f>
        <v>6</v>
      </c>
      <c r="AG19" s="43" t="str">
        <f t="shared" si="4"/>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f t="shared" si="3"/>
        <v>11</v>
      </c>
      <c r="B20" s="40" t="s">
        <v>126</v>
      </c>
      <c r="C20" s="53" t="s">
        <v>185</v>
      </c>
      <c r="D20" s="53" t="s">
        <v>187</v>
      </c>
      <c r="E20" s="56" t="s">
        <v>213</v>
      </c>
      <c r="F20" s="58" t="s">
        <v>214</v>
      </c>
      <c r="G20" s="59" t="s">
        <v>145</v>
      </c>
      <c r="H20" s="53" t="s">
        <v>147</v>
      </c>
      <c r="I20" s="20" t="s">
        <v>101</v>
      </c>
      <c r="J20" s="53"/>
      <c r="K20" s="53" t="s">
        <v>268</v>
      </c>
      <c r="L20" s="56" t="s">
        <v>269</v>
      </c>
      <c r="M20" s="20" t="s">
        <v>91</v>
      </c>
      <c r="N20" s="20" t="s">
        <v>175</v>
      </c>
      <c r="O20" s="20" t="s">
        <v>14</v>
      </c>
      <c r="P20" s="20" t="s">
        <v>15</v>
      </c>
      <c r="Q20" s="53" t="s">
        <v>268</v>
      </c>
      <c r="R20" s="53"/>
      <c r="S20" s="53"/>
      <c r="T20" s="53"/>
      <c r="U20" s="53"/>
      <c r="V20" s="53" t="s">
        <v>268</v>
      </c>
      <c r="W20" s="20" t="str">
        <f t="shared" si="0"/>
        <v/>
      </c>
      <c r="X20" s="20" t="str">
        <f t="shared" si="1"/>
        <v/>
      </c>
      <c r="Y20" s="20" t="str">
        <f t="shared" si="2"/>
        <v>X</v>
      </c>
      <c r="Z20" s="53"/>
      <c r="AA20" s="53"/>
      <c r="AB20" s="53" t="s">
        <v>268</v>
      </c>
      <c r="AC20" s="53"/>
      <c r="AD20" s="53"/>
      <c r="AE20" s="53" t="s">
        <v>268</v>
      </c>
      <c r="AF20" s="40">
        <f>IF(Q20="x",1,0)+IF(R20="x",2,0)+IF(S20="x",3,0)+IF(T20="x",3,0)+IF(U20="x",2,0)+IF(V20="x",1,0)+IF(W20="x",3,0)+IF(X20="x",2,0)+IF(Y20="x",1,0)+IF(Z20="x",3,0)+IF(AA20="x",2,0)+IF(AB20="x",1,0)+IF(AC20="x",3,0)+IF(AD20="x",2,0)+IF(AE20="x",1,0)+(VLOOKUP(P20,LISTA!$H$2:$J$5,3,FALSE))</f>
        <v>6</v>
      </c>
      <c r="AG20" s="43" t="str">
        <f t="shared" si="4"/>
        <v>Moderado</v>
      </c>
    </row>
    <row r="21" spans="1:208" s="24" customFormat="1" ht="37.5" customHeight="1" x14ac:dyDescent="0.2">
      <c r="A21" s="20">
        <f t="shared" si="3"/>
        <v>12</v>
      </c>
      <c r="B21" s="40" t="s">
        <v>126</v>
      </c>
      <c r="C21" s="53" t="s">
        <v>188</v>
      </c>
      <c r="D21" s="53" t="s">
        <v>189</v>
      </c>
      <c r="E21" s="56" t="s">
        <v>215</v>
      </c>
      <c r="F21" s="58" t="s">
        <v>216</v>
      </c>
      <c r="G21" s="59" t="s">
        <v>145</v>
      </c>
      <c r="H21" s="53" t="s">
        <v>147</v>
      </c>
      <c r="I21" s="20" t="s">
        <v>101</v>
      </c>
      <c r="J21" s="53"/>
      <c r="K21" s="53" t="s">
        <v>268</v>
      </c>
      <c r="L21" s="56" t="s">
        <v>276</v>
      </c>
      <c r="M21" s="20" t="s">
        <v>91</v>
      </c>
      <c r="N21" s="20" t="s">
        <v>177</v>
      </c>
      <c r="O21" s="20" t="s">
        <v>157</v>
      </c>
      <c r="P21" s="20" t="s">
        <v>16</v>
      </c>
      <c r="Q21" s="53" t="s">
        <v>268</v>
      </c>
      <c r="R21" s="53"/>
      <c r="S21" s="53"/>
      <c r="T21" s="53"/>
      <c r="U21" s="53"/>
      <c r="V21" s="53" t="s">
        <v>268</v>
      </c>
      <c r="W21" s="20" t="str">
        <f t="shared" si="0"/>
        <v/>
      </c>
      <c r="X21" s="20" t="str">
        <f t="shared" si="1"/>
        <v/>
      </c>
      <c r="Y21" s="20" t="str">
        <f t="shared" si="2"/>
        <v>X</v>
      </c>
      <c r="Z21" s="53"/>
      <c r="AA21" s="53" t="s">
        <v>268</v>
      </c>
      <c r="AB21" s="53"/>
      <c r="AC21" s="53"/>
      <c r="AD21" s="53" t="s">
        <v>268</v>
      </c>
      <c r="AE21" s="53"/>
      <c r="AF21" s="40">
        <f>IF(Q21="x",1,0)+IF(R21="x",2,0)+IF(S21="x",3,0)+IF(T21="x",3,0)+IF(U21="x",2,0)+IF(V21="x",1,0)+IF(W21="x",3,0)+IF(X21="x",2,0)+IF(Y21="x",1,0)+IF(Z21="x",3,0)+IF(AA21="x",2,0)+IF(AB21="x",1,0)+IF(AC21="x",3,0)+IF(AD21="x",2,0)+IF(AE21="x",1,0)+(VLOOKUP(P21,LISTA!$H$2:$J$5,3,FALSE))</f>
        <v>6</v>
      </c>
      <c r="AG21" s="43" t="str">
        <f t="shared" si="4"/>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20">
        <f t="shared" si="3"/>
        <v>13</v>
      </c>
      <c r="B22" s="40" t="s">
        <v>126</v>
      </c>
      <c r="C22" s="20" t="s">
        <v>90</v>
      </c>
      <c r="D22" s="20" t="s">
        <v>90</v>
      </c>
      <c r="E22" s="56" t="s">
        <v>217</v>
      </c>
      <c r="F22" s="57" t="s">
        <v>218</v>
      </c>
      <c r="G22" s="59" t="s">
        <v>145</v>
      </c>
      <c r="H22" s="53" t="s">
        <v>106</v>
      </c>
      <c r="I22" s="20" t="s">
        <v>277</v>
      </c>
      <c r="J22" s="53"/>
      <c r="K22" s="53" t="s">
        <v>268</v>
      </c>
      <c r="L22" s="56" t="s">
        <v>278</v>
      </c>
      <c r="M22" s="20" t="s">
        <v>91</v>
      </c>
      <c r="N22" s="20" t="s">
        <v>177</v>
      </c>
      <c r="O22" s="20" t="s">
        <v>157</v>
      </c>
      <c r="P22" s="20" t="s">
        <v>16</v>
      </c>
      <c r="Q22" s="53" t="s">
        <v>268</v>
      </c>
      <c r="R22" s="53"/>
      <c r="S22" s="53"/>
      <c r="T22" s="53"/>
      <c r="U22" s="53" t="s">
        <v>268</v>
      </c>
      <c r="V22" s="53"/>
      <c r="W22" s="20" t="str">
        <f t="shared" si="0"/>
        <v/>
      </c>
      <c r="X22" s="20" t="str">
        <f t="shared" si="1"/>
        <v/>
      </c>
      <c r="Y22" s="20" t="str">
        <f t="shared" si="2"/>
        <v>X</v>
      </c>
      <c r="Z22" s="53"/>
      <c r="AA22" s="53" t="s">
        <v>268</v>
      </c>
      <c r="AB22" s="53"/>
      <c r="AC22" s="53" t="s">
        <v>268</v>
      </c>
      <c r="AD22" s="53"/>
      <c r="AE22" s="53"/>
      <c r="AF22" s="40">
        <f>IF(Q22="x",1,0)+IF(R22="x",2,0)+IF(S22="x",3,0)+IF(T22="x",3,0)+IF(U22="x",2,0)+IF(V22="x",1,0)+IF(W22="x",3,0)+IF(X22="x",2,0)+IF(Y22="x",1,0)+IF(Z22="x",3,0)+IF(AA22="x",2,0)+IF(AB22="x",1,0)+IF(AC22="x",3,0)+IF(AD22="x",2,0)+IF(AE22="x",1,0)+(VLOOKUP(P22,LISTA!$H$2:$J$5,3,FALSE))</f>
        <v>8</v>
      </c>
      <c r="AG22" s="43" t="str">
        <f t="shared" ref="AG22:AG34" si="5">IF(AF22&lt;=5,"Bajo",IF(AF22&gt;=11,"Critico",IF(AF22&lt;=10,"Moderado")))</f>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f t="shared" si="3"/>
        <v>14</v>
      </c>
      <c r="B23" s="40" t="s">
        <v>126</v>
      </c>
      <c r="C23" s="20" t="s">
        <v>178</v>
      </c>
      <c r="D23" s="20" t="s">
        <v>179</v>
      </c>
      <c r="E23" s="56" t="s">
        <v>219</v>
      </c>
      <c r="F23" s="57" t="s">
        <v>220</v>
      </c>
      <c r="G23" s="59" t="s">
        <v>145</v>
      </c>
      <c r="H23" s="53" t="s">
        <v>147</v>
      </c>
      <c r="I23" s="20" t="s">
        <v>101</v>
      </c>
      <c r="J23" s="53" t="s">
        <v>268</v>
      </c>
      <c r="K23" s="53" t="s">
        <v>268</v>
      </c>
      <c r="L23" s="56" t="s">
        <v>269</v>
      </c>
      <c r="M23" s="20" t="s">
        <v>91</v>
      </c>
      <c r="N23" s="20" t="s">
        <v>175</v>
      </c>
      <c r="O23" s="20" t="s">
        <v>157</v>
      </c>
      <c r="P23" s="20" t="s">
        <v>16</v>
      </c>
      <c r="Q23" s="53" t="s">
        <v>268</v>
      </c>
      <c r="R23" s="53"/>
      <c r="S23" s="53"/>
      <c r="T23" s="53"/>
      <c r="U23" s="53"/>
      <c r="V23" s="53" t="s">
        <v>268</v>
      </c>
      <c r="W23" s="20" t="s">
        <v>279</v>
      </c>
      <c r="X23" s="20" t="s">
        <v>279</v>
      </c>
      <c r="Y23" s="20" t="s">
        <v>268</v>
      </c>
      <c r="Z23" s="53" t="s">
        <v>268</v>
      </c>
      <c r="AA23" s="53"/>
      <c r="AB23" s="53"/>
      <c r="AC23" s="53" t="s">
        <v>268</v>
      </c>
      <c r="AD23" s="53"/>
      <c r="AE23" s="53"/>
      <c r="AF23" s="40">
        <f>IF(Q23="x",1,0)+IF(R23="x",2,0)+IF(S23="x",3,0)+IF(T23="x",3,0)+IF(U23="x",2,0)+IF(V23="x",1,0)+IF(W23="x",3,0)+IF(X23="x",2,0)+IF(Y23="x",1,0)+IF(Z23="x",3,0)+IF(AA23="x",2,0)+IF(AB23="x",1,0)+IF(AC23="x",3,0)+IF(AD23="x",2,0)+IF(AE23="x",1,0)+(VLOOKUP(P23,LISTA!$H$2:$J$5,3,FALSE))</f>
        <v>8</v>
      </c>
      <c r="AG23" s="43" t="str">
        <f t="shared" si="5"/>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f t="shared" si="3"/>
        <v>15</v>
      </c>
      <c r="B24" s="40" t="s">
        <v>126</v>
      </c>
      <c r="C24" s="20" t="s">
        <v>178</v>
      </c>
      <c r="D24" s="20" t="s">
        <v>180</v>
      </c>
      <c r="E24" s="56" t="s">
        <v>221</v>
      </c>
      <c r="F24" s="57" t="s">
        <v>222</v>
      </c>
      <c r="G24" s="59" t="s">
        <v>145</v>
      </c>
      <c r="H24" s="53" t="s">
        <v>147</v>
      </c>
      <c r="I24" s="20" t="s">
        <v>270</v>
      </c>
      <c r="J24" s="53" t="s">
        <v>268</v>
      </c>
      <c r="K24" s="53" t="s">
        <v>268</v>
      </c>
      <c r="L24" s="56" t="s">
        <v>269</v>
      </c>
      <c r="M24" s="20" t="s">
        <v>91</v>
      </c>
      <c r="N24" s="20" t="s">
        <v>175</v>
      </c>
      <c r="O24" s="20" t="s">
        <v>157</v>
      </c>
      <c r="P24" s="20" t="s">
        <v>16</v>
      </c>
      <c r="Q24" s="53" t="s">
        <v>268</v>
      </c>
      <c r="R24" s="53"/>
      <c r="S24" s="53"/>
      <c r="T24" s="53"/>
      <c r="U24" s="53"/>
      <c r="V24" s="53" t="s">
        <v>268</v>
      </c>
      <c r="W24" s="20" t="s">
        <v>279</v>
      </c>
      <c r="X24" s="20" t="s">
        <v>279</v>
      </c>
      <c r="Y24" s="20" t="s">
        <v>268</v>
      </c>
      <c r="Z24" s="53" t="s">
        <v>268</v>
      </c>
      <c r="AA24" s="53"/>
      <c r="AB24" s="53"/>
      <c r="AC24" s="53" t="s">
        <v>268</v>
      </c>
      <c r="AD24" s="53"/>
      <c r="AE24" s="53"/>
      <c r="AF24" s="40">
        <f>IF(Q24="x",1,0)+IF(R24="x",2,0)+IF(S24="x",3,0)+IF(T24="x",3,0)+IF(U24="x",2,0)+IF(V24="x",1,0)+IF(W24="x",3,0)+IF(X24="x",2,0)+IF(Y24="x",1,0)+IF(Z24="x",3,0)+IF(AA24="x",2,0)+IF(AB24="x",1,0)+IF(AC24="x",3,0)+IF(AD24="x",2,0)+IF(AE24="x",1,0)+(VLOOKUP(P24,LISTA!$H$2:$J$5,3,FALSE))</f>
        <v>8</v>
      </c>
      <c r="AG24" s="43" t="str">
        <f t="shared" si="5"/>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20">
        <f t="shared" si="3"/>
        <v>16</v>
      </c>
      <c r="B25" s="40" t="s">
        <v>126</v>
      </c>
      <c r="C25" s="20" t="s">
        <v>178</v>
      </c>
      <c r="D25" s="20" t="s">
        <v>181</v>
      </c>
      <c r="E25" s="56" t="s">
        <v>223</v>
      </c>
      <c r="F25" s="57" t="s">
        <v>224</v>
      </c>
      <c r="G25" s="59" t="s">
        <v>145</v>
      </c>
      <c r="H25" s="53" t="s">
        <v>147</v>
      </c>
      <c r="I25" s="20" t="s">
        <v>101</v>
      </c>
      <c r="J25" s="53" t="s">
        <v>268</v>
      </c>
      <c r="K25" s="53" t="s">
        <v>268</v>
      </c>
      <c r="L25" s="56" t="s">
        <v>269</v>
      </c>
      <c r="M25" s="20" t="s">
        <v>91</v>
      </c>
      <c r="N25" s="20" t="s">
        <v>177</v>
      </c>
      <c r="O25" s="20" t="s">
        <v>157</v>
      </c>
      <c r="P25" s="20" t="s">
        <v>15</v>
      </c>
      <c r="Q25" s="53" t="s">
        <v>268</v>
      </c>
      <c r="R25" s="53"/>
      <c r="S25" s="53"/>
      <c r="T25" s="53"/>
      <c r="U25" s="53"/>
      <c r="V25" s="53" t="s">
        <v>268</v>
      </c>
      <c r="W25" s="20" t="s">
        <v>279</v>
      </c>
      <c r="X25" s="20" t="s">
        <v>279</v>
      </c>
      <c r="Y25" s="20" t="s">
        <v>268</v>
      </c>
      <c r="Z25" s="53" t="s">
        <v>268</v>
      </c>
      <c r="AA25" s="53"/>
      <c r="AB25" s="53"/>
      <c r="AC25" s="53" t="s">
        <v>268</v>
      </c>
      <c r="AD25" s="53"/>
      <c r="AE25" s="53"/>
      <c r="AF25" s="40">
        <f>IF(Q25="x",1,0)+IF(R25="x",2,0)+IF(S25="x",3,0)+IF(T25="x",3,0)+IF(U25="x",2,0)+IF(V25="x",1,0)+IF(W25="x",3,0)+IF(X25="x",2,0)+IF(Y25="x",1,0)+IF(Z25="x",3,0)+IF(AA25="x",2,0)+IF(AB25="x",1,0)+IF(AC25="x",3,0)+IF(AD25="x",2,0)+IF(AE25="x",1,0)+(VLOOKUP(P25,LISTA!$H$2:$J$5,3,FALSE))</f>
        <v>10</v>
      </c>
      <c r="AG25" s="43" t="str">
        <f t="shared" si="5"/>
        <v>Moderado</v>
      </c>
    </row>
    <row r="26" spans="1:208" s="24" customFormat="1" ht="37.5" customHeight="1" x14ac:dyDescent="0.2">
      <c r="A26" s="20">
        <f t="shared" si="3"/>
        <v>17</v>
      </c>
      <c r="B26" s="40" t="s">
        <v>126</v>
      </c>
      <c r="C26" s="20" t="s">
        <v>90</v>
      </c>
      <c r="D26" s="20" t="s">
        <v>90</v>
      </c>
      <c r="E26" s="56" t="s">
        <v>225</v>
      </c>
      <c r="F26" s="57" t="s">
        <v>226</v>
      </c>
      <c r="G26" s="59" t="s">
        <v>145</v>
      </c>
      <c r="H26" s="53" t="s">
        <v>147</v>
      </c>
      <c r="I26" s="20" t="s">
        <v>101</v>
      </c>
      <c r="J26" s="53" t="s">
        <v>268</v>
      </c>
      <c r="K26" s="53" t="s">
        <v>268</v>
      </c>
      <c r="L26" s="56" t="s">
        <v>269</v>
      </c>
      <c r="M26" s="20" t="s">
        <v>91</v>
      </c>
      <c r="N26" s="20" t="s">
        <v>177</v>
      </c>
      <c r="O26" s="20" t="s">
        <v>157</v>
      </c>
      <c r="P26" s="20" t="s">
        <v>16</v>
      </c>
      <c r="Q26" s="53" t="s">
        <v>268</v>
      </c>
      <c r="R26" s="53"/>
      <c r="S26" s="53"/>
      <c r="T26" s="53"/>
      <c r="U26" s="53"/>
      <c r="V26" s="53" t="s">
        <v>268</v>
      </c>
      <c r="W26" s="20" t="s">
        <v>279</v>
      </c>
      <c r="X26" s="20" t="s">
        <v>279</v>
      </c>
      <c r="Y26" s="20" t="s">
        <v>268</v>
      </c>
      <c r="Z26" s="53"/>
      <c r="AA26" s="53" t="s">
        <v>268</v>
      </c>
      <c r="AB26" s="53"/>
      <c r="AC26" s="53" t="s">
        <v>268</v>
      </c>
      <c r="AD26" s="53"/>
      <c r="AE26" s="53"/>
      <c r="AF26" s="40">
        <f>IF(Q26="x",1,0)+IF(R26="x",2,0)+IF(S26="x",3,0)+IF(T26="x",3,0)+IF(U26="x",2,0)+IF(V26="x",1,0)+IF(W26="x",3,0)+IF(X26="x",2,0)+IF(Y26="x",1,0)+IF(Z26="x",3,0)+IF(AA26="x",2,0)+IF(AB26="x",1,0)+IF(AC26="x",3,0)+IF(AD26="x",2,0)+IF(AE26="x",1,0)+(VLOOKUP(P26,LISTA!$H$2:$J$5,3,FALSE))</f>
        <v>7</v>
      </c>
      <c r="AG26" s="43" t="str">
        <f t="shared" si="5"/>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f t="shared" si="3"/>
        <v>18</v>
      </c>
      <c r="B27" s="40" t="s">
        <v>126</v>
      </c>
      <c r="C27" s="20" t="s">
        <v>178</v>
      </c>
      <c r="D27" s="20" t="s">
        <v>90</v>
      </c>
      <c r="E27" s="56" t="s">
        <v>227</v>
      </c>
      <c r="F27" s="57" t="s">
        <v>228</v>
      </c>
      <c r="G27" s="59" t="s">
        <v>145</v>
      </c>
      <c r="H27" s="53" t="s">
        <v>147</v>
      </c>
      <c r="I27" s="20" t="s">
        <v>101</v>
      </c>
      <c r="J27" s="53" t="s">
        <v>268</v>
      </c>
      <c r="K27" s="53" t="s">
        <v>268</v>
      </c>
      <c r="L27" s="56" t="s">
        <v>269</v>
      </c>
      <c r="M27" s="20" t="s">
        <v>91</v>
      </c>
      <c r="N27" s="20" t="s">
        <v>177</v>
      </c>
      <c r="O27" s="20" t="s">
        <v>280</v>
      </c>
      <c r="P27" s="20" t="s">
        <v>15</v>
      </c>
      <c r="Q27" s="53" t="s">
        <v>268</v>
      </c>
      <c r="R27" s="53"/>
      <c r="S27" s="53"/>
      <c r="T27" s="53"/>
      <c r="U27" s="53"/>
      <c r="V27" s="53" t="s">
        <v>268</v>
      </c>
      <c r="W27" s="20" t="s">
        <v>279</v>
      </c>
      <c r="X27" s="20" t="s">
        <v>279</v>
      </c>
      <c r="Y27" s="20" t="s">
        <v>268</v>
      </c>
      <c r="Z27" s="53" t="s">
        <v>268</v>
      </c>
      <c r="AA27" s="53"/>
      <c r="AB27" s="53"/>
      <c r="AC27" s="53" t="s">
        <v>268</v>
      </c>
      <c r="AD27" s="53"/>
      <c r="AE27" s="53"/>
      <c r="AF27" s="40">
        <f>IF(Q27="x",1,0)+IF(R27="x",2,0)+IF(S27="x",3,0)+IF(T27="x",3,0)+IF(U27="x",2,0)+IF(V27="x",1,0)+IF(W27="x",3,0)+IF(X27="x",2,0)+IF(Y27="x",1,0)+IF(Z27="x",3,0)+IF(AA27="x",2,0)+IF(AB27="x",1,0)+IF(AC27="x",3,0)+IF(AD27="x",2,0)+IF(AE27="x",1,0)+(VLOOKUP(P27,LISTA!$H$2:$J$5,3,FALSE))</f>
        <v>10</v>
      </c>
      <c r="AG27" s="43" t="str">
        <f t="shared" si="5"/>
        <v>Moderado</v>
      </c>
    </row>
    <row r="28" spans="1:208" s="24" customFormat="1" ht="37.5" customHeight="1" x14ac:dyDescent="0.2">
      <c r="A28" s="20">
        <f t="shared" si="3"/>
        <v>19</v>
      </c>
      <c r="B28" s="40" t="s">
        <v>126</v>
      </c>
      <c r="C28" s="20" t="s">
        <v>178</v>
      </c>
      <c r="D28" s="20" t="s">
        <v>90</v>
      </c>
      <c r="E28" s="56" t="s">
        <v>229</v>
      </c>
      <c r="F28" s="57" t="s">
        <v>230</v>
      </c>
      <c r="G28" s="59" t="s">
        <v>145</v>
      </c>
      <c r="H28" s="53" t="s">
        <v>147</v>
      </c>
      <c r="I28" s="20" t="s">
        <v>270</v>
      </c>
      <c r="J28" s="53" t="s">
        <v>268</v>
      </c>
      <c r="K28" s="53" t="s">
        <v>268</v>
      </c>
      <c r="L28" s="56" t="s">
        <v>269</v>
      </c>
      <c r="M28" s="20" t="s">
        <v>91</v>
      </c>
      <c r="N28" s="20" t="s">
        <v>175</v>
      </c>
      <c r="O28" s="20" t="s">
        <v>48</v>
      </c>
      <c r="P28" s="20" t="s">
        <v>15</v>
      </c>
      <c r="Q28" s="53" t="s">
        <v>268</v>
      </c>
      <c r="R28" s="53"/>
      <c r="S28" s="53"/>
      <c r="T28" s="53"/>
      <c r="U28" s="53"/>
      <c r="V28" s="53" t="s">
        <v>268</v>
      </c>
      <c r="W28" s="20" t="s">
        <v>279</v>
      </c>
      <c r="X28" s="20" t="s">
        <v>279</v>
      </c>
      <c r="Y28" s="20" t="s">
        <v>268</v>
      </c>
      <c r="Z28" s="53" t="s">
        <v>268</v>
      </c>
      <c r="AA28" s="53"/>
      <c r="AB28" s="53"/>
      <c r="AC28" s="53" t="s">
        <v>268</v>
      </c>
      <c r="AD28" s="53"/>
      <c r="AE28" s="53"/>
      <c r="AF28" s="40">
        <f>IF(Q28="x",1,0)+IF(R28="x",2,0)+IF(S28="x",3,0)+IF(T28="x",3,0)+IF(U28="x",2,0)+IF(V28="x",1,0)+IF(W28="x",3,0)+IF(X28="x",2,0)+IF(Y28="x",1,0)+IF(Z28="x",3,0)+IF(AA28="x",2,0)+IF(AB28="x",1,0)+IF(AC28="x",3,0)+IF(AD28="x",2,0)+IF(AE28="x",1,0)+(VLOOKUP(P28,LISTA!$H$2:$J$5,3,FALSE))</f>
        <v>10</v>
      </c>
      <c r="AG28" s="43" t="str">
        <f t="shared" si="5"/>
        <v>Moderado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37.5" customHeight="1" x14ac:dyDescent="0.2">
      <c r="A29" s="20">
        <f t="shared" si="3"/>
        <v>20</v>
      </c>
      <c r="B29" s="40" t="s">
        <v>126</v>
      </c>
      <c r="C29" s="20" t="s">
        <v>90</v>
      </c>
      <c r="D29" s="20" t="s">
        <v>90</v>
      </c>
      <c r="E29" s="56" t="s">
        <v>231</v>
      </c>
      <c r="F29" s="57" t="s">
        <v>232</v>
      </c>
      <c r="G29" s="59" t="s">
        <v>145</v>
      </c>
      <c r="H29" s="53" t="s">
        <v>147</v>
      </c>
      <c r="I29" s="20" t="s">
        <v>101</v>
      </c>
      <c r="J29" s="53" t="s">
        <v>268</v>
      </c>
      <c r="K29" s="53" t="s">
        <v>268</v>
      </c>
      <c r="L29" s="56" t="s">
        <v>269</v>
      </c>
      <c r="M29" s="20" t="s">
        <v>91</v>
      </c>
      <c r="N29" s="20" t="s">
        <v>177</v>
      </c>
      <c r="O29" s="20" t="s">
        <v>48</v>
      </c>
      <c r="P29" s="20" t="s">
        <v>16</v>
      </c>
      <c r="Q29" s="53" t="s">
        <v>268</v>
      </c>
      <c r="R29" s="53"/>
      <c r="S29" s="53"/>
      <c r="T29" s="53"/>
      <c r="U29" s="53"/>
      <c r="V29" s="53" t="s">
        <v>268</v>
      </c>
      <c r="W29" s="20" t="s">
        <v>279</v>
      </c>
      <c r="X29" s="20" t="s">
        <v>279</v>
      </c>
      <c r="Y29" s="20" t="s">
        <v>268</v>
      </c>
      <c r="Z29" s="53" t="s">
        <v>268</v>
      </c>
      <c r="AA29" s="53"/>
      <c r="AB29" s="53"/>
      <c r="AC29" s="53" t="s">
        <v>268</v>
      </c>
      <c r="AD29" s="53"/>
      <c r="AE29" s="53"/>
      <c r="AF29" s="40">
        <f>IF(Q29="x",1,0)+IF(R29="x",2,0)+IF(S29="x",3,0)+IF(T29="x",3,0)+IF(U29="x",2,0)+IF(V29="x",1,0)+IF(W29="x",3,0)+IF(X29="x",2,0)+IF(Y29="x",1,0)+IF(Z29="x",3,0)+IF(AA29="x",2,0)+IF(AB29="x",1,0)+IF(AC29="x",3,0)+IF(AD29="x",2,0)+IF(AE29="x",1,0)+(VLOOKUP(P29,LISTA!$H$2:$J$5,3,FALSE))</f>
        <v>8</v>
      </c>
      <c r="AG29" s="43" t="str">
        <f t="shared" si="5"/>
        <v>Moderado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ht="51" x14ac:dyDescent="0.2">
      <c r="A30" s="20">
        <f>1+A29</f>
        <v>21</v>
      </c>
      <c r="B30" s="40" t="s">
        <v>126</v>
      </c>
      <c r="C30" s="20" t="s">
        <v>183</v>
      </c>
      <c r="D30" s="20" t="s">
        <v>190</v>
      </c>
      <c r="E30" s="54" t="s">
        <v>233</v>
      </c>
      <c r="F30" s="55" t="s">
        <v>234</v>
      </c>
      <c r="G30" s="59" t="s">
        <v>145</v>
      </c>
      <c r="H30" s="20" t="s">
        <v>106</v>
      </c>
      <c r="I30" s="20" t="s">
        <v>277</v>
      </c>
      <c r="J30" s="20"/>
      <c r="K30" s="20" t="s">
        <v>268</v>
      </c>
      <c r="L30" s="20" t="s">
        <v>281</v>
      </c>
      <c r="M30" s="20" t="s">
        <v>91</v>
      </c>
      <c r="N30" s="20" t="s">
        <v>176</v>
      </c>
      <c r="O30" s="20" t="s">
        <v>282</v>
      </c>
      <c r="P30" s="20" t="s">
        <v>16</v>
      </c>
      <c r="Q30" s="53" t="s">
        <v>268</v>
      </c>
      <c r="R30" s="53"/>
      <c r="S30" s="53"/>
      <c r="T30" s="53"/>
      <c r="U30" s="53" t="s">
        <v>268</v>
      </c>
      <c r="V30" s="53"/>
      <c r="W30" s="20"/>
      <c r="X30" s="20"/>
      <c r="Y30" s="20" t="s">
        <v>268</v>
      </c>
      <c r="Z30" s="53"/>
      <c r="AA30" s="53"/>
      <c r="AB30" s="53" t="s">
        <v>268</v>
      </c>
      <c r="AC30" s="53"/>
      <c r="AD30" s="53"/>
      <c r="AE30" s="53" t="s">
        <v>268</v>
      </c>
      <c r="AF30" s="40">
        <f>IF(Q30="x",1,0)+IF(R30="x",2,0)+IF(S30="x",3,0)+IF(T30="x",3,0)+IF(U30="x",2,0)+IF(V30="x",1,0)+IF(W30="x",3,0)+IF(X30="x",2,0)+IF(Y30="x",1,0)+IF(Z30="x",3,0)+IF(AA30="x",2,0)+IF(AB30="x",1,0)+IF(AC30="x",3,0)+IF(AD30="x",2,0)+IF(AE30="x",1,0)+(VLOOKUP(P30,LISTA!$H$2:$J$5,3,FALSE))</f>
        <v>5</v>
      </c>
      <c r="AG30" s="43" t="str">
        <f t="shared" si="5"/>
        <v>Bajo</v>
      </c>
    </row>
    <row r="31" spans="1:208" ht="38.25" x14ac:dyDescent="0.2">
      <c r="A31" s="20">
        <f t="shared" si="3"/>
        <v>22</v>
      </c>
      <c r="B31" s="40" t="s">
        <v>126</v>
      </c>
      <c r="C31" s="20" t="s">
        <v>183</v>
      </c>
      <c r="D31" s="20" t="s">
        <v>190</v>
      </c>
      <c r="E31" s="54" t="s">
        <v>235</v>
      </c>
      <c r="F31" s="55" t="s">
        <v>236</v>
      </c>
      <c r="G31" s="59" t="s">
        <v>145</v>
      </c>
      <c r="H31" s="20" t="s">
        <v>106</v>
      </c>
      <c r="I31" s="20" t="s">
        <v>277</v>
      </c>
      <c r="J31" s="20"/>
      <c r="K31" s="20"/>
      <c r="L31" s="20" t="s">
        <v>281</v>
      </c>
      <c r="M31" s="20" t="s">
        <v>91</v>
      </c>
      <c r="N31" s="20" t="s">
        <v>176</v>
      </c>
      <c r="O31" s="20" t="s">
        <v>282</v>
      </c>
      <c r="P31" s="20" t="s">
        <v>16</v>
      </c>
      <c r="Q31" s="53" t="s">
        <v>268</v>
      </c>
      <c r="R31" s="53"/>
      <c r="S31" s="53"/>
      <c r="T31" s="53"/>
      <c r="U31" s="53" t="s">
        <v>268</v>
      </c>
      <c r="V31" s="53"/>
      <c r="W31" s="20"/>
      <c r="X31" s="20"/>
      <c r="Y31" s="20" t="s">
        <v>268</v>
      </c>
      <c r="Z31" s="53"/>
      <c r="AA31" s="53"/>
      <c r="AB31" s="53" t="s">
        <v>268</v>
      </c>
      <c r="AC31" s="53"/>
      <c r="AD31" s="53"/>
      <c r="AE31" s="53" t="s">
        <v>268</v>
      </c>
      <c r="AF31" s="40">
        <f>IF(Q31="x",1,0)+IF(R31="x",2,0)+IF(S31="x",3,0)+IF(T31="x",3,0)+IF(U31="x",2,0)+IF(V31="x",1,0)+IF(W31="x",3,0)+IF(X31="x",2,0)+IF(Y31="x",1,0)+IF(Z31="x",3,0)+IF(AA31="x",2,0)+IF(AB31="x",1,0)+IF(AC31="x",3,0)+IF(AD31="x",2,0)+IF(AE31="x",1,0)+(VLOOKUP(P31,LISTA!$H$2:$J$5,3,FALSE))</f>
        <v>5</v>
      </c>
      <c r="AG31" s="43" t="str">
        <f t="shared" si="5"/>
        <v>Bajo</v>
      </c>
    </row>
    <row r="32" spans="1:208" ht="51" x14ac:dyDescent="0.2">
      <c r="A32" s="20">
        <f t="shared" si="3"/>
        <v>23</v>
      </c>
      <c r="B32" s="40" t="s">
        <v>126</v>
      </c>
      <c r="C32" s="20" t="s">
        <v>183</v>
      </c>
      <c r="D32" s="20" t="s">
        <v>190</v>
      </c>
      <c r="E32" s="54" t="s">
        <v>237</v>
      </c>
      <c r="F32" s="55" t="s">
        <v>238</v>
      </c>
      <c r="G32" s="59" t="s">
        <v>145</v>
      </c>
      <c r="H32" s="20" t="s">
        <v>106</v>
      </c>
      <c r="I32" s="20" t="s">
        <v>277</v>
      </c>
      <c r="J32" s="20"/>
      <c r="K32" s="20" t="s">
        <v>268</v>
      </c>
      <c r="L32" s="20" t="s">
        <v>281</v>
      </c>
      <c r="M32" s="20" t="s">
        <v>91</v>
      </c>
      <c r="N32" s="20" t="s">
        <v>176</v>
      </c>
      <c r="O32" s="20" t="s">
        <v>282</v>
      </c>
      <c r="P32" s="20" t="s">
        <v>16</v>
      </c>
      <c r="Q32" s="53" t="s">
        <v>268</v>
      </c>
      <c r="R32" s="53"/>
      <c r="S32" s="53"/>
      <c r="T32" s="53"/>
      <c r="U32" s="53" t="s">
        <v>268</v>
      </c>
      <c r="V32" s="53"/>
      <c r="W32" s="20"/>
      <c r="X32" s="20"/>
      <c r="Y32" s="20" t="s">
        <v>268</v>
      </c>
      <c r="Z32" s="53"/>
      <c r="AA32" s="53"/>
      <c r="AB32" s="53" t="s">
        <v>268</v>
      </c>
      <c r="AC32" s="53"/>
      <c r="AD32" s="53"/>
      <c r="AE32" s="53" t="s">
        <v>268</v>
      </c>
      <c r="AF32" s="40">
        <f>IF(Q32="x",1,0)+IF(R32="x",2,0)+IF(S32="x",3,0)+IF(T32="x",3,0)+IF(U32="x",2,0)+IF(V32="x",1,0)+IF(W32="x",3,0)+IF(X32="x",2,0)+IF(Y32="x",1,0)+IF(Z32="x",3,0)+IF(AA32="x",2,0)+IF(AB32="x",1,0)+IF(AC32="x",3,0)+IF(AD32="x",2,0)+IF(AE32="x",1,0)+(VLOOKUP(P32,LISTA!$H$2:$J$5,3,FALSE))</f>
        <v>5</v>
      </c>
      <c r="AG32" s="43" t="str">
        <f t="shared" si="5"/>
        <v>Bajo</v>
      </c>
    </row>
    <row r="33" spans="1:33" ht="51" x14ac:dyDescent="0.2">
      <c r="A33" s="20">
        <f t="shared" si="3"/>
        <v>24</v>
      </c>
      <c r="B33" s="40" t="s">
        <v>126</v>
      </c>
      <c r="C33" s="20" t="s">
        <v>183</v>
      </c>
      <c r="D33" s="20" t="s">
        <v>190</v>
      </c>
      <c r="E33" s="56" t="s">
        <v>239</v>
      </c>
      <c r="F33" s="57" t="s">
        <v>240</v>
      </c>
      <c r="G33" s="59" t="s">
        <v>145</v>
      </c>
      <c r="H33" s="20" t="s">
        <v>106</v>
      </c>
      <c r="I33" s="20" t="s">
        <v>277</v>
      </c>
      <c r="J33" s="20"/>
      <c r="K33" s="20" t="s">
        <v>268</v>
      </c>
      <c r="L33" s="20" t="s">
        <v>281</v>
      </c>
      <c r="M33" s="20" t="s">
        <v>91</v>
      </c>
      <c r="N33" s="20" t="s">
        <v>176</v>
      </c>
      <c r="O33" s="20" t="s">
        <v>282</v>
      </c>
      <c r="P33" s="20" t="s">
        <v>16</v>
      </c>
      <c r="Q33" s="53" t="s">
        <v>268</v>
      </c>
      <c r="R33" s="53"/>
      <c r="S33" s="53"/>
      <c r="T33" s="53"/>
      <c r="U33" s="53" t="s">
        <v>268</v>
      </c>
      <c r="V33" s="53"/>
      <c r="W33" s="20"/>
      <c r="X33" s="20"/>
      <c r="Y33" s="20" t="s">
        <v>268</v>
      </c>
      <c r="Z33" s="53"/>
      <c r="AA33" s="53"/>
      <c r="AB33" s="53" t="s">
        <v>268</v>
      </c>
      <c r="AC33" s="53"/>
      <c r="AD33" s="53"/>
      <c r="AE33" s="53" t="s">
        <v>268</v>
      </c>
      <c r="AF33" s="40">
        <f>IF(Q33="x",1,0)+IF(R33="x",2,0)+IF(S33="x",3,0)+IF(T33="x",3,0)+IF(U33="x",2,0)+IF(V33="x",1,0)+IF(W33="x",3,0)+IF(X33="x",2,0)+IF(Y33="x",1,0)+IF(Z33="x",3,0)+IF(AA33="x",2,0)+IF(AB33="x",1,0)+IF(AC33="x",3,0)+IF(AD33="x",2,0)+IF(AE33="x",1,0)+(VLOOKUP(P33,LISTA!$H$2:$J$5,3,FALSE))</f>
        <v>5</v>
      </c>
      <c r="AG33" s="43" t="str">
        <f t="shared" si="5"/>
        <v>Bajo</v>
      </c>
    </row>
    <row r="34" spans="1:33" ht="38.25" x14ac:dyDescent="0.2">
      <c r="A34" s="20">
        <f t="shared" si="3"/>
        <v>25</v>
      </c>
      <c r="B34" s="40" t="s">
        <v>126</v>
      </c>
      <c r="C34" s="20" t="s">
        <v>183</v>
      </c>
      <c r="D34" s="20" t="s">
        <v>190</v>
      </c>
      <c r="E34" s="56" t="s">
        <v>241</v>
      </c>
      <c r="F34" s="57" t="s">
        <v>242</v>
      </c>
      <c r="G34" s="59" t="s">
        <v>145</v>
      </c>
      <c r="H34" s="20" t="s">
        <v>106</v>
      </c>
      <c r="I34" s="20" t="s">
        <v>277</v>
      </c>
      <c r="J34" s="20"/>
      <c r="K34" s="20" t="s">
        <v>268</v>
      </c>
      <c r="L34" s="20" t="s">
        <v>281</v>
      </c>
      <c r="M34" s="20" t="s">
        <v>91</v>
      </c>
      <c r="N34" s="20" t="s">
        <v>177</v>
      </c>
      <c r="O34" s="20" t="s">
        <v>280</v>
      </c>
      <c r="P34" s="20" t="s">
        <v>16</v>
      </c>
      <c r="Q34" s="53"/>
      <c r="R34" s="53" t="s">
        <v>268</v>
      </c>
      <c r="S34" s="53"/>
      <c r="T34" s="53"/>
      <c r="U34" s="53"/>
      <c r="V34" s="53" t="s">
        <v>268</v>
      </c>
      <c r="W34" s="20" t="str">
        <f t="shared" ref="W34:W42" si="6">IF(S34="X","X","")</f>
        <v/>
      </c>
      <c r="X34" s="20"/>
      <c r="Y34" s="20" t="s">
        <v>268</v>
      </c>
      <c r="Z34" s="53"/>
      <c r="AA34" s="53" t="s">
        <v>268</v>
      </c>
      <c r="AB34" s="53"/>
      <c r="AC34" s="53" t="s">
        <v>268</v>
      </c>
      <c r="AD34" s="53"/>
      <c r="AE34" s="53"/>
      <c r="AF34" s="40">
        <f>IF(Q34="x",1,0)+IF(R34="x",2,0)+IF(S34="x",3,0)+IF(T34="x",3,0)+IF(U34="x",2,0)+IF(V34="x",1,0)+IF(W34="x",3,0)+IF(X34="x",2,0)+IF(Y34="x",1,0)+IF(Z34="x",3,0)+IF(AA34="x",2,0)+IF(AB34="x",1,0)+IF(AC34="x",3,0)+IF(AD34="x",2,0)+IF(AE34="x",1,0)+(VLOOKUP(P34,LISTA!$H$2:$J$5,3,FALSE))</f>
        <v>8</v>
      </c>
      <c r="AG34" s="43" t="str">
        <f t="shared" si="5"/>
        <v>Moderado</v>
      </c>
    </row>
    <row r="35" spans="1:33" ht="63.75" x14ac:dyDescent="0.2">
      <c r="A35" s="20">
        <f t="shared" si="3"/>
        <v>26</v>
      </c>
      <c r="B35" s="40" t="s">
        <v>126</v>
      </c>
      <c r="C35" s="20" t="s">
        <v>188</v>
      </c>
      <c r="D35" s="20" t="s">
        <v>191</v>
      </c>
      <c r="E35" s="56" t="s">
        <v>215</v>
      </c>
      <c r="F35" s="58" t="s">
        <v>243</v>
      </c>
      <c r="G35" s="59" t="s">
        <v>145</v>
      </c>
      <c r="H35" s="53" t="s">
        <v>148</v>
      </c>
      <c r="I35" s="20" t="s">
        <v>283</v>
      </c>
      <c r="J35" s="53"/>
      <c r="K35" s="53" t="s">
        <v>268</v>
      </c>
      <c r="L35" s="56" t="s">
        <v>284</v>
      </c>
      <c r="M35" s="20" t="s">
        <v>91</v>
      </c>
      <c r="N35" s="20" t="s">
        <v>177</v>
      </c>
      <c r="O35" s="20" t="s">
        <v>280</v>
      </c>
      <c r="P35" s="20" t="s">
        <v>16</v>
      </c>
      <c r="Q35" s="53"/>
      <c r="R35" s="53" t="s">
        <v>268</v>
      </c>
      <c r="S35" s="53"/>
      <c r="T35" s="53"/>
      <c r="U35" s="53"/>
      <c r="V35" s="53" t="s">
        <v>268</v>
      </c>
      <c r="W35" s="20" t="str">
        <f t="shared" si="6"/>
        <v/>
      </c>
      <c r="X35" s="20"/>
      <c r="Y35" s="20" t="s">
        <v>268</v>
      </c>
      <c r="Z35" s="53"/>
      <c r="AA35" s="53" t="s">
        <v>268</v>
      </c>
      <c r="AB35" s="53"/>
      <c r="AC35" s="53" t="s">
        <v>268</v>
      </c>
      <c r="AD35" s="53"/>
      <c r="AE35" s="53"/>
      <c r="AF35" s="40">
        <f>IF(Q35="x",1,0)+IF(R35="x",2,0)+IF(S35="x",3,0)+IF(T35="x",3,0)+IF(U35="x",2,0)+IF(V35="x",1,0)+IF(W35="x",3,0)+IF(X35="x",2,0)+IF(Y35="x",1,0)+IF(Z35="x",3,0)+IF(AA35="x",2,0)+IF(AB35="x",1,0)+IF(AC35="x",3,0)+IF(AD35="x",2,0)+IF(AE35="x",1,0)+(VLOOKUP(P35,LISTA!$H$2:$J$5,3,FALSE))</f>
        <v>8</v>
      </c>
      <c r="AG35" s="43" t="str">
        <f t="shared" ref="AG35:AG47" si="7">IF(AF35&lt;=5,"Bajo",IF(AF35&gt;=11,"Critico",IF(AF35&lt;=10,"Moderado")))</f>
        <v>Moderado</v>
      </c>
    </row>
    <row r="36" spans="1:33" ht="76.5" x14ac:dyDescent="0.2">
      <c r="A36" s="20">
        <f t="shared" si="3"/>
        <v>27</v>
      </c>
      <c r="B36" s="40" t="s">
        <v>126</v>
      </c>
      <c r="C36" s="20" t="s">
        <v>192</v>
      </c>
      <c r="D36" s="20" t="s">
        <v>193</v>
      </c>
      <c r="E36" s="56" t="s">
        <v>244</v>
      </c>
      <c r="F36" s="58" t="s">
        <v>245</v>
      </c>
      <c r="G36" s="59" t="s">
        <v>145</v>
      </c>
      <c r="H36" s="53" t="s">
        <v>106</v>
      </c>
      <c r="I36" s="20" t="s">
        <v>277</v>
      </c>
      <c r="J36" s="53"/>
      <c r="K36" s="53" t="s">
        <v>268</v>
      </c>
      <c r="L36" s="56" t="s">
        <v>281</v>
      </c>
      <c r="M36" s="20" t="s">
        <v>91</v>
      </c>
      <c r="N36" s="20" t="s">
        <v>177</v>
      </c>
      <c r="O36" s="20" t="s">
        <v>280</v>
      </c>
      <c r="P36" s="20" t="s">
        <v>16</v>
      </c>
      <c r="Q36" s="53"/>
      <c r="R36" s="53" t="s">
        <v>268</v>
      </c>
      <c r="S36" s="53"/>
      <c r="T36" s="53"/>
      <c r="U36" s="53" t="s">
        <v>268</v>
      </c>
      <c r="V36" s="53"/>
      <c r="W36" s="20" t="str">
        <f t="shared" si="6"/>
        <v/>
      </c>
      <c r="X36" s="20"/>
      <c r="Y36" s="20" t="s">
        <v>268</v>
      </c>
      <c r="Z36" s="53"/>
      <c r="AA36" s="53" t="s">
        <v>268</v>
      </c>
      <c r="AB36" s="53"/>
      <c r="AC36" s="53"/>
      <c r="AD36" s="53"/>
      <c r="AE36" s="53" t="s">
        <v>268</v>
      </c>
      <c r="AF36" s="40">
        <f>IF(Q36="x",1,0)+IF(R36="x",2,0)+IF(S36="x",3,0)+IF(T36="x",3,0)+IF(U36="x",2,0)+IF(V36="x",1,0)+IF(W36="x",3,0)+IF(X36="x",2,0)+IF(Y36="x",1,0)+IF(Z36="x",3,0)+IF(AA36="x",2,0)+IF(AB36="x",1,0)+IF(AC36="x",3,0)+IF(AD36="x",2,0)+IF(AE36="x",1,0)+(VLOOKUP(P36,LISTA!$H$2:$J$5,3,FALSE))</f>
        <v>7</v>
      </c>
      <c r="AG36" s="43" t="str">
        <f t="shared" si="7"/>
        <v>Moderado</v>
      </c>
    </row>
    <row r="37" spans="1:33" ht="38.25" x14ac:dyDescent="0.2">
      <c r="A37" s="20">
        <f t="shared" si="3"/>
        <v>28</v>
      </c>
      <c r="B37" s="40" t="s">
        <v>126</v>
      </c>
      <c r="C37" s="20" t="s">
        <v>192</v>
      </c>
      <c r="D37" s="20" t="s">
        <v>193</v>
      </c>
      <c r="E37" s="56" t="s">
        <v>246</v>
      </c>
      <c r="F37" s="58" t="s">
        <v>247</v>
      </c>
      <c r="G37" s="59" t="s">
        <v>145</v>
      </c>
      <c r="H37" s="53" t="s">
        <v>106</v>
      </c>
      <c r="I37" s="20" t="s">
        <v>277</v>
      </c>
      <c r="J37" s="53"/>
      <c r="K37" s="53" t="s">
        <v>268</v>
      </c>
      <c r="L37" s="56" t="s">
        <v>281</v>
      </c>
      <c r="M37" s="20" t="s">
        <v>91</v>
      </c>
      <c r="N37" s="20" t="s">
        <v>176</v>
      </c>
      <c r="O37" s="20" t="s">
        <v>282</v>
      </c>
      <c r="P37" s="20" t="s">
        <v>16</v>
      </c>
      <c r="Q37" s="53" t="s">
        <v>268</v>
      </c>
      <c r="R37" s="53"/>
      <c r="S37" s="53"/>
      <c r="T37" s="53"/>
      <c r="U37" s="53" t="s">
        <v>268</v>
      </c>
      <c r="V37" s="53"/>
      <c r="W37" s="20"/>
      <c r="X37" s="20"/>
      <c r="Y37" s="20" t="s">
        <v>268</v>
      </c>
      <c r="Z37" s="53"/>
      <c r="AA37" s="53"/>
      <c r="AB37" s="53" t="s">
        <v>268</v>
      </c>
      <c r="AC37" s="53"/>
      <c r="AD37" s="53"/>
      <c r="AE37" s="53" t="s">
        <v>268</v>
      </c>
      <c r="AF37" s="40">
        <f>IF(Q37="x",1,0)+IF(R37="x",2,0)+IF(S37="x",3,0)+IF(T37="x",3,0)+IF(U37="x",2,0)+IF(V37="x",1,0)+IF(W37="x",3,0)+IF(X37="x",2,0)+IF(Y37="x",1,0)+IF(Z37="x",3,0)+IF(AA37="x",2,0)+IF(AB37="x",1,0)+IF(AC37="x",3,0)+IF(AD37="x",2,0)+IF(AE37="x",1,0)+(VLOOKUP(P37,LISTA!$H$2:$J$5,3,FALSE))</f>
        <v>5</v>
      </c>
      <c r="AG37" s="43" t="str">
        <f t="shared" si="7"/>
        <v>Bajo</v>
      </c>
    </row>
    <row r="38" spans="1:33" ht="63.75" x14ac:dyDescent="0.2">
      <c r="A38" s="20">
        <f t="shared" si="3"/>
        <v>29</v>
      </c>
      <c r="B38" s="40" t="s">
        <v>126</v>
      </c>
      <c r="C38" s="20" t="s">
        <v>192</v>
      </c>
      <c r="D38" s="20" t="s">
        <v>193</v>
      </c>
      <c r="E38" s="56" t="s">
        <v>248</v>
      </c>
      <c r="F38" s="58" t="s">
        <v>249</v>
      </c>
      <c r="G38" s="59" t="s">
        <v>145</v>
      </c>
      <c r="H38" s="53" t="s">
        <v>106</v>
      </c>
      <c r="I38" s="20" t="s">
        <v>277</v>
      </c>
      <c r="J38" s="53"/>
      <c r="K38" s="53" t="s">
        <v>268</v>
      </c>
      <c r="L38" s="56" t="s">
        <v>281</v>
      </c>
      <c r="M38" s="20" t="s">
        <v>91</v>
      </c>
      <c r="N38" s="20" t="s">
        <v>176</v>
      </c>
      <c r="O38" s="20" t="s">
        <v>282</v>
      </c>
      <c r="P38" s="20" t="s">
        <v>16</v>
      </c>
      <c r="Q38" s="53" t="s">
        <v>268</v>
      </c>
      <c r="R38" s="53"/>
      <c r="S38" s="53"/>
      <c r="T38" s="53"/>
      <c r="U38" s="53" t="s">
        <v>268</v>
      </c>
      <c r="V38" s="53"/>
      <c r="W38" s="20"/>
      <c r="X38" s="20"/>
      <c r="Y38" s="20" t="s">
        <v>268</v>
      </c>
      <c r="Z38" s="53"/>
      <c r="AA38" s="53"/>
      <c r="AB38" s="53" t="s">
        <v>268</v>
      </c>
      <c r="AC38" s="53"/>
      <c r="AD38" s="53"/>
      <c r="AE38" s="53" t="s">
        <v>268</v>
      </c>
      <c r="AF38" s="40">
        <f>IF(Q38="x",1,0)+IF(R38="x",2,0)+IF(S38="x",3,0)+IF(T38="x",3,0)+IF(U38="x",2,0)+IF(V38="x",1,0)+IF(W38="x",3,0)+IF(X38="x",2,0)+IF(Y38="x",1,0)+IF(Z38="x",3,0)+IF(AA38="x",2,0)+IF(AB38="x",1,0)+IF(AC38="x",3,0)+IF(AD38="x",2,0)+IF(AE38="x",1,0)+(VLOOKUP(P38,LISTA!$H$2:$J$5,3,FALSE))</f>
        <v>5</v>
      </c>
      <c r="AG38" s="43" t="str">
        <f t="shared" si="7"/>
        <v>Bajo</v>
      </c>
    </row>
    <row r="39" spans="1:33" ht="63.75" x14ac:dyDescent="0.2">
      <c r="A39" s="20">
        <f t="shared" si="3"/>
        <v>30</v>
      </c>
      <c r="B39" s="40" t="s">
        <v>126</v>
      </c>
      <c r="C39" s="20" t="s">
        <v>192</v>
      </c>
      <c r="D39" s="20" t="s">
        <v>193</v>
      </c>
      <c r="E39" s="56" t="s">
        <v>250</v>
      </c>
      <c r="F39" s="58" t="s">
        <v>251</v>
      </c>
      <c r="G39" s="59" t="s">
        <v>145</v>
      </c>
      <c r="H39" s="53" t="s">
        <v>106</v>
      </c>
      <c r="I39" s="20" t="s">
        <v>277</v>
      </c>
      <c r="J39" s="53"/>
      <c r="K39" s="53" t="s">
        <v>268</v>
      </c>
      <c r="L39" s="56" t="s">
        <v>281</v>
      </c>
      <c r="M39" s="20" t="s">
        <v>91</v>
      </c>
      <c r="N39" s="20" t="s">
        <v>176</v>
      </c>
      <c r="O39" s="20" t="s">
        <v>282</v>
      </c>
      <c r="P39" s="20" t="s">
        <v>16</v>
      </c>
      <c r="Q39" s="53" t="s">
        <v>268</v>
      </c>
      <c r="R39" s="53"/>
      <c r="S39" s="53"/>
      <c r="T39" s="53"/>
      <c r="U39" s="53" t="s">
        <v>268</v>
      </c>
      <c r="V39" s="53"/>
      <c r="W39" s="20"/>
      <c r="X39" s="20"/>
      <c r="Y39" s="20" t="s">
        <v>268</v>
      </c>
      <c r="Z39" s="53"/>
      <c r="AA39" s="53"/>
      <c r="AB39" s="53" t="s">
        <v>268</v>
      </c>
      <c r="AC39" s="53"/>
      <c r="AD39" s="53"/>
      <c r="AE39" s="53" t="s">
        <v>268</v>
      </c>
      <c r="AF39" s="40">
        <f>IF(Q39="x",1,0)+IF(R39="x",2,0)+IF(S39="x",3,0)+IF(T39="x",3,0)+IF(U39="x",2,0)+IF(V39="x",1,0)+IF(W39="x",3,0)+IF(X39="x",2,0)+IF(Y39="x",1,0)+IF(Z39="x",3,0)+IF(AA39="x",2,0)+IF(AB39="x",1,0)+IF(AC39="x",3,0)+IF(AD39="x",2,0)+IF(AE39="x",1,0)+(VLOOKUP(P39,LISTA!$H$2:$J$5,3,FALSE))</f>
        <v>5</v>
      </c>
      <c r="AG39" s="43" t="str">
        <f t="shared" si="7"/>
        <v>Bajo</v>
      </c>
    </row>
    <row r="40" spans="1:33" ht="63.75" x14ac:dyDescent="0.2">
      <c r="A40" s="20">
        <f t="shared" si="3"/>
        <v>31</v>
      </c>
      <c r="B40" s="40" t="s">
        <v>126</v>
      </c>
      <c r="C40" s="20" t="s">
        <v>192</v>
      </c>
      <c r="D40" s="20" t="s">
        <v>193</v>
      </c>
      <c r="E40" s="56" t="s">
        <v>252</v>
      </c>
      <c r="F40" s="58" t="s">
        <v>253</v>
      </c>
      <c r="G40" s="59" t="s">
        <v>145</v>
      </c>
      <c r="H40" s="53" t="s">
        <v>106</v>
      </c>
      <c r="I40" s="20" t="s">
        <v>277</v>
      </c>
      <c r="J40" s="53"/>
      <c r="K40" s="53" t="s">
        <v>268</v>
      </c>
      <c r="L40" s="56" t="s">
        <v>281</v>
      </c>
      <c r="M40" s="20" t="s">
        <v>91</v>
      </c>
      <c r="N40" s="20" t="s">
        <v>176</v>
      </c>
      <c r="O40" s="20" t="s">
        <v>282</v>
      </c>
      <c r="P40" s="20" t="s">
        <v>16</v>
      </c>
      <c r="Q40" s="53" t="s">
        <v>268</v>
      </c>
      <c r="R40" s="53"/>
      <c r="S40" s="53"/>
      <c r="T40" s="53"/>
      <c r="U40" s="53" t="s">
        <v>268</v>
      </c>
      <c r="V40" s="53"/>
      <c r="W40" s="20"/>
      <c r="X40" s="20"/>
      <c r="Y40" s="20" t="s">
        <v>268</v>
      </c>
      <c r="Z40" s="53"/>
      <c r="AA40" s="53"/>
      <c r="AB40" s="53" t="s">
        <v>268</v>
      </c>
      <c r="AC40" s="53"/>
      <c r="AD40" s="53"/>
      <c r="AE40" s="53" t="s">
        <v>268</v>
      </c>
      <c r="AF40" s="40">
        <f>IF(Q40="x",1,0)+IF(R40="x",2,0)+IF(S40="x",3,0)+IF(T40="x",3,0)+IF(U40="x",2,0)+IF(V40="x",1,0)+IF(W40="x",3,0)+IF(X40="x",2,0)+IF(Y40="x",1,0)+IF(Z40="x",3,0)+IF(AA40="x",2,0)+IF(AB40="x",1,0)+IF(AC40="x",3,0)+IF(AD40="x",2,0)+IF(AE40="x",1,0)+(VLOOKUP(P40,LISTA!$H$2:$J$5,3,FALSE))</f>
        <v>5</v>
      </c>
      <c r="AG40" s="43" t="str">
        <f t="shared" si="7"/>
        <v>Bajo</v>
      </c>
    </row>
    <row r="41" spans="1:33" ht="38.25" x14ac:dyDescent="0.2">
      <c r="A41" s="20">
        <f t="shared" si="3"/>
        <v>32</v>
      </c>
      <c r="B41" s="40" t="s">
        <v>126</v>
      </c>
      <c r="C41" s="20" t="s">
        <v>192</v>
      </c>
      <c r="D41" s="20" t="s">
        <v>193</v>
      </c>
      <c r="E41" s="56" t="s">
        <v>254</v>
      </c>
      <c r="F41" s="58" t="s">
        <v>255</v>
      </c>
      <c r="G41" s="59" t="s">
        <v>145</v>
      </c>
      <c r="H41" s="53" t="s">
        <v>115</v>
      </c>
      <c r="I41" s="20" t="s">
        <v>285</v>
      </c>
      <c r="J41" s="53" t="s">
        <v>268</v>
      </c>
      <c r="K41" s="53" t="s">
        <v>268</v>
      </c>
      <c r="L41" s="56" t="s">
        <v>281</v>
      </c>
      <c r="M41" s="20" t="s">
        <v>91</v>
      </c>
      <c r="N41" s="20" t="s">
        <v>175</v>
      </c>
      <c r="O41" s="20" t="s">
        <v>157</v>
      </c>
      <c r="P41" s="20" t="s">
        <v>16</v>
      </c>
      <c r="Q41" s="53"/>
      <c r="R41" s="53" t="s">
        <v>268</v>
      </c>
      <c r="S41" s="53"/>
      <c r="T41" s="53"/>
      <c r="U41" s="53" t="s">
        <v>268</v>
      </c>
      <c r="V41" s="53"/>
      <c r="W41" s="20"/>
      <c r="X41" s="20"/>
      <c r="Y41" s="20" t="s">
        <v>268</v>
      </c>
      <c r="Z41" s="53"/>
      <c r="AA41" s="53"/>
      <c r="AB41" s="53" t="s">
        <v>268</v>
      </c>
      <c r="AC41" s="53"/>
      <c r="AD41" s="53"/>
      <c r="AE41" s="53" t="s">
        <v>268</v>
      </c>
      <c r="AF41" s="40">
        <f>IF(Q41="x",1,0)+IF(R41="x",2,0)+IF(S41="x",3,0)+IF(T41="x",3,0)+IF(U41="x",2,0)+IF(V41="x",1,0)+IF(W41="x",3,0)+IF(X41="x",2,0)+IF(Y41="x",1,0)+IF(Z41="x",3,0)+IF(AA41="x",2,0)+IF(AB41="x",1,0)+IF(AC41="x",3,0)+IF(AD41="x",2,0)+IF(AE41="x",1,0)+(VLOOKUP(P41,LISTA!$H$2:$J$5,3,FALSE))</f>
        <v>6</v>
      </c>
      <c r="AG41" s="43" t="str">
        <f t="shared" si="7"/>
        <v>Moderado</v>
      </c>
    </row>
    <row r="42" spans="1:33" ht="76.5" x14ac:dyDescent="0.2">
      <c r="A42" s="20">
        <f t="shared" si="3"/>
        <v>33</v>
      </c>
      <c r="B42" s="40" t="s">
        <v>126</v>
      </c>
      <c r="C42" s="20" t="s">
        <v>194</v>
      </c>
      <c r="D42" s="20" t="s">
        <v>90</v>
      </c>
      <c r="E42" s="56" t="s">
        <v>256</v>
      </c>
      <c r="F42" s="58" t="s">
        <v>257</v>
      </c>
      <c r="G42" s="59" t="s">
        <v>145</v>
      </c>
      <c r="H42" s="53" t="s">
        <v>106</v>
      </c>
      <c r="I42" s="20" t="s">
        <v>277</v>
      </c>
      <c r="J42" s="53" t="s">
        <v>268</v>
      </c>
      <c r="K42" s="53" t="s">
        <v>268</v>
      </c>
      <c r="L42" s="56" t="s">
        <v>286</v>
      </c>
      <c r="M42" s="20" t="s">
        <v>91</v>
      </c>
      <c r="N42" s="20" t="s">
        <v>177</v>
      </c>
      <c r="O42" s="20" t="s">
        <v>280</v>
      </c>
      <c r="P42" s="20" t="s">
        <v>16</v>
      </c>
      <c r="Q42" s="53"/>
      <c r="R42" s="53" t="s">
        <v>268</v>
      </c>
      <c r="S42" s="53"/>
      <c r="T42" s="53"/>
      <c r="U42" s="53" t="s">
        <v>268</v>
      </c>
      <c r="V42" s="53"/>
      <c r="W42" s="20" t="str">
        <f t="shared" si="6"/>
        <v/>
      </c>
      <c r="X42" s="20"/>
      <c r="Y42" s="20" t="s">
        <v>268</v>
      </c>
      <c r="Z42" s="53"/>
      <c r="AA42" s="53" t="s">
        <v>268</v>
      </c>
      <c r="AB42" s="53"/>
      <c r="AC42" s="53"/>
      <c r="AD42" s="53"/>
      <c r="AE42" s="53" t="s">
        <v>268</v>
      </c>
      <c r="AF42" s="40">
        <f>IF(Q42="x",1,0)+IF(R42="x",2,0)+IF(S42="x",3,0)+IF(T42="x",3,0)+IF(U42="x",2,0)+IF(V42="x",1,0)+IF(W42="x",3,0)+IF(X42="x",2,0)+IF(Y42="x",1,0)+IF(Z42="x",3,0)+IF(AA42="x",2,0)+IF(AB42="x",1,0)+IF(AC42="x",3,0)+IF(AD42="x",2,0)+IF(AE42="x",1,0)+(VLOOKUP(P42,LISTA!$H$2:$J$5,3,FALSE))</f>
        <v>7</v>
      </c>
      <c r="AG42" s="43" t="str">
        <f t="shared" si="7"/>
        <v>Moderado</v>
      </c>
    </row>
    <row r="43" spans="1:33" ht="51" x14ac:dyDescent="0.2">
      <c r="A43" s="20">
        <f t="shared" si="3"/>
        <v>34</v>
      </c>
      <c r="B43" s="40" t="s">
        <v>126</v>
      </c>
      <c r="C43" s="20" t="s">
        <v>90</v>
      </c>
      <c r="D43" s="20" t="s">
        <v>90</v>
      </c>
      <c r="E43" s="56" t="s">
        <v>258</v>
      </c>
      <c r="F43" s="58" t="s">
        <v>259</v>
      </c>
      <c r="G43" s="59" t="s">
        <v>145</v>
      </c>
      <c r="H43" s="53" t="s">
        <v>92</v>
      </c>
      <c r="I43" s="20" t="s">
        <v>101</v>
      </c>
      <c r="J43" s="53" t="s">
        <v>268</v>
      </c>
      <c r="K43" s="53" t="s">
        <v>268</v>
      </c>
      <c r="L43" s="56" t="s">
        <v>287</v>
      </c>
      <c r="M43" s="20" t="s">
        <v>91</v>
      </c>
      <c r="N43" s="20" t="s">
        <v>176</v>
      </c>
      <c r="O43" s="20" t="s">
        <v>282</v>
      </c>
      <c r="P43" s="20" t="s">
        <v>16</v>
      </c>
      <c r="Q43" s="53" t="s">
        <v>268</v>
      </c>
      <c r="R43" s="53"/>
      <c r="S43" s="53"/>
      <c r="T43" s="53"/>
      <c r="U43" s="53" t="s">
        <v>268</v>
      </c>
      <c r="V43" s="53"/>
      <c r="W43" s="20"/>
      <c r="X43" s="20"/>
      <c r="Y43" s="20" t="s">
        <v>268</v>
      </c>
      <c r="Z43" s="53"/>
      <c r="AA43" s="53"/>
      <c r="AB43" s="53" t="s">
        <v>268</v>
      </c>
      <c r="AC43" s="53"/>
      <c r="AD43" s="53"/>
      <c r="AE43" s="53" t="s">
        <v>268</v>
      </c>
      <c r="AF43" s="40">
        <f>IF(Q43="x",1,0)+IF(R43="x",2,0)+IF(S43="x",3,0)+IF(T43="x",3,0)+IF(U43="x",2,0)+IF(V43="x",1,0)+IF(W43="x",3,0)+IF(X43="x",2,0)+IF(Y43="x",1,0)+IF(Z43="x",3,0)+IF(AA43="x",2,0)+IF(AB43="x",1,0)+IF(AC43="x",3,0)+IF(AD43="x",2,0)+IF(AE43="x",1,0)+(VLOOKUP(P43,LISTA!$H$2:$J$5,3,FALSE))</f>
        <v>5</v>
      </c>
      <c r="AG43" s="43" t="str">
        <f t="shared" si="7"/>
        <v>Bajo</v>
      </c>
    </row>
    <row r="44" spans="1:33" ht="51" x14ac:dyDescent="0.2">
      <c r="A44" s="20">
        <f t="shared" si="3"/>
        <v>35</v>
      </c>
      <c r="B44" s="40" t="s">
        <v>126</v>
      </c>
      <c r="C44" s="20" t="s">
        <v>90</v>
      </c>
      <c r="D44" s="20" t="s">
        <v>90</v>
      </c>
      <c r="E44" s="56" t="s">
        <v>260</v>
      </c>
      <c r="F44" s="58" t="s">
        <v>261</v>
      </c>
      <c r="G44" s="59" t="s">
        <v>145</v>
      </c>
      <c r="H44" s="53" t="s">
        <v>92</v>
      </c>
      <c r="I44" s="20" t="s">
        <v>101</v>
      </c>
      <c r="J44" s="53" t="s">
        <v>268</v>
      </c>
      <c r="K44" s="53" t="s">
        <v>268</v>
      </c>
      <c r="L44" s="56" t="s">
        <v>287</v>
      </c>
      <c r="M44" s="20" t="s">
        <v>91</v>
      </c>
      <c r="N44" s="20" t="s">
        <v>176</v>
      </c>
      <c r="O44" s="20" t="s">
        <v>282</v>
      </c>
      <c r="P44" s="20" t="s">
        <v>16</v>
      </c>
      <c r="Q44" s="53" t="s">
        <v>268</v>
      </c>
      <c r="R44" s="53"/>
      <c r="S44" s="53"/>
      <c r="T44" s="53"/>
      <c r="U44" s="53" t="s">
        <v>268</v>
      </c>
      <c r="V44" s="53"/>
      <c r="W44" s="20"/>
      <c r="X44" s="20"/>
      <c r="Y44" s="20" t="s">
        <v>268</v>
      </c>
      <c r="Z44" s="53"/>
      <c r="AA44" s="53"/>
      <c r="AB44" s="53" t="s">
        <v>268</v>
      </c>
      <c r="AC44" s="53"/>
      <c r="AD44" s="53"/>
      <c r="AE44" s="53" t="s">
        <v>268</v>
      </c>
      <c r="AF44" s="40">
        <f>IF(Q44="x",1,0)+IF(R44="x",2,0)+IF(S44="x",3,0)+IF(T44="x",3,0)+IF(U44="x",2,0)+IF(V44="x",1,0)+IF(W44="x",3,0)+IF(X44="x",2,0)+IF(Y44="x",1,0)+IF(Z44="x",3,0)+IF(AA44="x",2,0)+IF(AB44="x",1,0)+IF(AC44="x",3,0)+IF(AD44="x",2,0)+IF(AE44="x",1,0)+(VLOOKUP(P44,LISTA!$H$2:$J$5,3,FALSE))</f>
        <v>5</v>
      </c>
      <c r="AG44" s="43" t="str">
        <f t="shared" si="7"/>
        <v>Bajo</v>
      </c>
    </row>
    <row r="45" spans="1:33" ht="51" x14ac:dyDescent="0.2">
      <c r="A45" s="20">
        <f t="shared" si="3"/>
        <v>36</v>
      </c>
      <c r="B45" s="40" t="s">
        <v>126</v>
      </c>
      <c r="C45" s="20" t="s">
        <v>90</v>
      </c>
      <c r="D45" s="20" t="s">
        <v>90</v>
      </c>
      <c r="E45" s="56" t="s">
        <v>262</v>
      </c>
      <c r="F45" s="58" t="s">
        <v>263</v>
      </c>
      <c r="G45" s="59" t="s">
        <v>145</v>
      </c>
      <c r="H45" s="53" t="s">
        <v>288</v>
      </c>
      <c r="I45" s="20" t="s">
        <v>116</v>
      </c>
      <c r="J45" s="53"/>
      <c r="K45" s="53" t="s">
        <v>268</v>
      </c>
      <c r="L45" s="56" t="s">
        <v>289</v>
      </c>
      <c r="M45" s="20" t="s">
        <v>91</v>
      </c>
      <c r="N45" s="20" t="s">
        <v>175</v>
      </c>
      <c r="O45" s="20" t="s">
        <v>282</v>
      </c>
      <c r="P45" s="20" t="s">
        <v>16</v>
      </c>
      <c r="Q45" s="53"/>
      <c r="R45" s="53"/>
      <c r="S45" s="53" t="s">
        <v>268</v>
      </c>
      <c r="T45" s="53"/>
      <c r="U45" s="53" t="s">
        <v>268</v>
      </c>
      <c r="V45" s="53"/>
      <c r="W45" s="20"/>
      <c r="X45" s="20"/>
      <c r="Y45" s="20" t="s">
        <v>268</v>
      </c>
      <c r="Z45" s="53"/>
      <c r="AA45" s="53"/>
      <c r="AB45" s="53" t="s">
        <v>268</v>
      </c>
      <c r="AC45" s="53"/>
      <c r="AD45" s="53" t="s">
        <v>268</v>
      </c>
      <c r="AE45" s="53"/>
      <c r="AF45" s="40">
        <f>IF(Q45="x",1,0)+IF(R45="x",2,0)+IF(S45="x",3,0)+IF(T45="x",3,0)+IF(U45="x",2,0)+IF(V45="x",1,0)+IF(W45="x",3,0)+IF(X45="x",2,0)+IF(Y45="x",1,0)+IF(Z45="x",3,0)+IF(AA45="x",2,0)+IF(AB45="x",1,0)+IF(AC45="x",3,0)+IF(AD45="x",2,0)+IF(AE45="x",1,0)+(VLOOKUP(P45,LISTA!$H$2:$J$5,3,FALSE))</f>
        <v>8</v>
      </c>
      <c r="AG45" s="43" t="str">
        <f t="shared" si="7"/>
        <v>Moderado</v>
      </c>
    </row>
    <row r="46" spans="1:33" ht="63.75" x14ac:dyDescent="0.2">
      <c r="A46" s="20">
        <f t="shared" si="3"/>
        <v>37</v>
      </c>
      <c r="B46" s="40" t="s">
        <v>126</v>
      </c>
      <c r="C46" s="20" t="s">
        <v>90</v>
      </c>
      <c r="D46" s="20" t="s">
        <v>90</v>
      </c>
      <c r="E46" s="56" t="s">
        <v>264</v>
      </c>
      <c r="F46" s="58" t="s">
        <v>265</v>
      </c>
      <c r="G46" s="59" t="s">
        <v>145</v>
      </c>
      <c r="H46" s="53" t="s">
        <v>92</v>
      </c>
      <c r="I46" s="20" t="s">
        <v>290</v>
      </c>
      <c r="J46" s="53"/>
      <c r="K46" s="53" t="s">
        <v>268</v>
      </c>
      <c r="L46" s="56" t="s">
        <v>291</v>
      </c>
      <c r="M46" s="20" t="s">
        <v>91</v>
      </c>
      <c r="N46" s="20" t="s">
        <v>175</v>
      </c>
      <c r="O46" s="20" t="s">
        <v>157</v>
      </c>
      <c r="P46" s="20" t="s">
        <v>16</v>
      </c>
      <c r="Q46" s="53"/>
      <c r="R46" s="53" t="s">
        <v>268</v>
      </c>
      <c r="S46" s="53"/>
      <c r="T46" s="53"/>
      <c r="U46" s="53" t="s">
        <v>268</v>
      </c>
      <c r="V46" s="53"/>
      <c r="W46" s="20"/>
      <c r="X46" s="20"/>
      <c r="Y46" s="20" t="s">
        <v>268</v>
      </c>
      <c r="Z46" s="53"/>
      <c r="AA46" s="53"/>
      <c r="AB46" s="53" t="s">
        <v>268</v>
      </c>
      <c r="AC46" s="53"/>
      <c r="AD46" s="53"/>
      <c r="AE46" s="53" t="s">
        <v>268</v>
      </c>
      <c r="AF46" s="40">
        <f>IF(Q46="x",1,0)+IF(R46="x",2,0)+IF(S46="x",3,0)+IF(T46="x",3,0)+IF(U46="x",2,0)+IF(V46="x",1,0)+IF(W46="x",3,0)+IF(X46="x",2,0)+IF(Y46="x",1,0)+IF(Z46="x",3,0)+IF(AA46="x",2,0)+IF(AB46="x",1,0)+IF(AC46="x",3,0)+IF(AD46="x",2,0)+IF(AE46="x",1,0)+(VLOOKUP(P46,LISTA!$H$2:$J$5,3,FALSE))</f>
        <v>6</v>
      </c>
      <c r="AG46" s="43" t="str">
        <f t="shared" si="7"/>
        <v>Moderado</v>
      </c>
    </row>
    <row r="47" spans="1:33" ht="63.75" x14ac:dyDescent="0.2">
      <c r="A47" s="20">
        <f>1+A46</f>
        <v>38</v>
      </c>
      <c r="B47" s="40" t="s">
        <v>126</v>
      </c>
      <c r="C47" s="20" t="s">
        <v>90</v>
      </c>
      <c r="D47" s="20" t="s">
        <v>90</v>
      </c>
      <c r="E47" s="56" t="s">
        <v>266</v>
      </c>
      <c r="F47" s="58" t="s">
        <v>267</v>
      </c>
      <c r="G47" s="59" t="s">
        <v>145</v>
      </c>
      <c r="H47" s="53" t="s">
        <v>92</v>
      </c>
      <c r="I47" s="20" t="s">
        <v>290</v>
      </c>
      <c r="J47" s="53"/>
      <c r="K47" s="53" t="s">
        <v>268</v>
      </c>
      <c r="L47" s="56" t="s">
        <v>291</v>
      </c>
      <c r="M47" s="20" t="s">
        <v>91</v>
      </c>
      <c r="N47" s="20" t="s">
        <v>175</v>
      </c>
      <c r="O47" s="20" t="s">
        <v>282</v>
      </c>
      <c r="P47" s="20" t="s">
        <v>16</v>
      </c>
      <c r="Q47" s="53"/>
      <c r="R47" s="53"/>
      <c r="S47" s="53" t="s">
        <v>268</v>
      </c>
      <c r="T47" s="53"/>
      <c r="U47" s="53" t="s">
        <v>268</v>
      </c>
      <c r="V47" s="53"/>
      <c r="W47" s="20"/>
      <c r="X47" s="20"/>
      <c r="Y47" s="20" t="s">
        <v>268</v>
      </c>
      <c r="Z47" s="53"/>
      <c r="AA47" s="53"/>
      <c r="AB47" s="53" t="s">
        <v>268</v>
      </c>
      <c r="AC47" s="53"/>
      <c r="AD47" s="53"/>
      <c r="AE47" s="53" t="s">
        <v>268</v>
      </c>
      <c r="AF47" s="40">
        <f>IF(Q47="x",1,0)+IF(R47="x",2,0)+IF(S47="x",3,0)+IF(T47="x",3,0)+IF(U47="x",2,0)+IF(V47="x",1,0)+IF(W47="x",3,0)+IF(X47="x",2,0)+IF(Y47="x",1,0)+IF(Z47="x",3,0)+IF(AA47="x",2,0)+IF(AB47="x",1,0)+IF(AC47="x",3,0)+IF(AD47="x",2,0)+IF(AE47="x",1,0)+(VLOOKUP(P47,LISTA!$H$2:$J$5,3,FALSE))</f>
        <v>7</v>
      </c>
      <c r="AG47" s="43" t="str">
        <f t="shared" si="7"/>
        <v>Moderado</v>
      </c>
    </row>
    <row r="48" spans="1:33" x14ac:dyDescent="0.2">
      <c r="A48" s="52"/>
    </row>
    <row r="50" spans="1:208" x14ac:dyDescent="0.2">
      <c r="A50" s="52"/>
    </row>
    <row r="51" spans="1:208" s="6" customFormat="1" ht="24" customHeight="1" x14ac:dyDescent="0.2">
      <c r="A51" s="176" t="s">
        <v>25</v>
      </c>
      <c r="B51" s="177"/>
      <c r="C51" s="178" t="s">
        <v>43</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79" t="s">
        <v>33</v>
      </c>
      <c r="B52" s="180"/>
      <c r="C52" s="178" t="s">
        <v>62</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x14ac:dyDescent="0.2">
      <c r="A53" s="176" t="s">
        <v>11</v>
      </c>
      <c r="B53" s="177"/>
      <c r="C53" s="178" t="s">
        <v>40</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x14ac:dyDescent="0.2">
      <c r="A54" s="179" t="s">
        <v>45</v>
      </c>
      <c r="B54" s="180"/>
      <c r="C54" s="181" t="s">
        <v>52</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x14ac:dyDescent="0.2">
      <c r="A55" s="176" t="s">
        <v>46</v>
      </c>
      <c r="B55" s="177"/>
      <c r="C55" s="178" t="s">
        <v>53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24" customHeight="1" x14ac:dyDescent="0.2">
      <c r="A56" s="179" t="s">
        <v>28</v>
      </c>
      <c r="B56" s="180"/>
      <c r="C56" s="178" t="s">
        <v>41</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24" customHeight="1" x14ac:dyDescent="0.2">
      <c r="A57" s="176" t="s">
        <v>29</v>
      </c>
      <c r="B57" s="177"/>
      <c r="C57" s="178" t="s">
        <v>54</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x14ac:dyDescent="0.2">
      <c r="A58" s="179" t="s">
        <v>26</v>
      </c>
      <c r="B58" s="180"/>
      <c r="C58" s="178" t="s">
        <v>42</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76" t="s">
        <v>30</v>
      </c>
      <c r="B59" s="177"/>
      <c r="C59" s="178" t="s">
        <v>55</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x14ac:dyDescent="0.2">
      <c r="A60" s="179" t="s">
        <v>31</v>
      </c>
      <c r="B60" s="180"/>
      <c r="C60" s="178" t="s">
        <v>56</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76" t="s">
        <v>57</v>
      </c>
      <c r="B61" s="177"/>
      <c r="C61" s="178" t="s">
        <v>63</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84" t="s">
        <v>12</v>
      </c>
      <c r="B62" s="185"/>
      <c r="C62" s="178" t="s">
        <v>13</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36" customHeight="1" x14ac:dyDescent="0.2">
      <c r="A63" s="186" t="s">
        <v>91</v>
      </c>
      <c r="B63" s="177"/>
      <c r="C63" s="178" t="s">
        <v>83</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36" customHeight="1" x14ac:dyDescent="0.2">
      <c r="A64" s="187" t="s">
        <v>73</v>
      </c>
      <c r="B64" s="180"/>
      <c r="C64" s="178" t="s">
        <v>74</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36" customHeight="1" x14ac:dyDescent="0.2">
      <c r="A65" s="186" t="s">
        <v>72</v>
      </c>
      <c r="B65" s="177"/>
      <c r="C65" s="178" t="s">
        <v>75</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36" customHeight="1" x14ac:dyDescent="0.2">
      <c r="A66" s="187" t="s">
        <v>76</v>
      </c>
      <c r="B66" s="180"/>
      <c r="C66" s="178" t="s">
        <v>77</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ht="36" customHeight="1" x14ac:dyDescent="0.2">
      <c r="A67" s="189" t="s">
        <v>34</v>
      </c>
      <c r="B67" s="185"/>
      <c r="C67" s="178" t="s">
        <v>49</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ht="36" customHeight="1" x14ac:dyDescent="0.2">
      <c r="A68" s="179" t="s">
        <v>35</v>
      </c>
      <c r="B68" s="180"/>
      <c r="C68" s="178" t="s">
        <v>59</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row r="69" spans="1:208" s="6" customFormat="1" ht="36" customHeight="1" x14ac:dyDescent="0.2">
      <c r="A69" s="179" t="s">
        <v>36</v>
      </c>
      <c r="B69" s="180"/>
      <c r="C69" s="178" t="s">
        <v>37</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row>
    <row r="70" spans="1:208" s="6" customFormat="1" ht="36" customHeight="1" x14ac:dyDescent="0.2">
      <c r="A70" s="179" t="s">
        <v>38</v>
      </c>
      <c r="B70" s="180"/>
      <c r="C70" s="178" t="s">
        <v>39</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row>
    <row r="71" spans="1:208" s="6" customFormat="1" ht="36" customHeight="1" x14ac:dyDescent="0.2">
      <c r="A71" s="189" t="s">
        <v>152</v>
      </c>
      <c r="B71" s="185"/>
      <c r="C71" s="178" t="s">
        <v>153</v>
      </c>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row>
    <row r="72" spans="1:208" s="6" customFormat="1" ht="24" customHeight="1" x14ac:dyDescent="0.2">
      <c r="A72" s="189" t="s">
        <v>34</v>
      </c>
      <c r="B72" s="185"/>
      <c r="C72" s="178" t="s">
        <v>84</v>
      </c>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row>
    <row r="73" spans="1:208" s="6" customFormat="1" ht="24" customHeight="1" x14ac:dyDescent="0.2">
      <c r="A73" s="176" t="s">
        <v>23</v>
      </c>
      <c r="B73" s="177"/>
      <c r="C73" s="178" t="s">
        <v>69</v>
      </c>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row>
    <row r="74" spans="1:208" s="6" customFormat="1" ht="36" customHeight="1" x14ac:dyDescent="0.2">
      <c r="A74" s="179" t="s">
        <v>24</v>
      </c>
      <c r="B74" s="180"/>
      <c r="C74" s="178" t="s">
        <v>71</v>
      </c>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row>
    <row r="75" spans="1:208" s="6" customFormat="1" ht="24" customHeight="1" x14ac:dyDescent="0.2">
      <c r="A75" s="176" t="s">
        <v>0</v>
      </c>
      <c r="B75" s="177"/>
      <c r="C75" s="178" t="s">
        <v>58</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row>
    <row r="76" spans="1:208" s="6" customFormat="1" ht="24" customHeight="1" x14ac:dyDescent="0.2">
      <c r="A76" s="188" t="s">
        <v>44</v>
      </c>
      <c r="B76" s="188"/>
      <c r="C76" s="178" t="s">
        <v>50</v>
      </c>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row>
  </sheetData>
  <sheetProtection algorithmName="SHA-512" hashValue="K03BF8sKoA6HFAV8jtltNkLPIKt2ebqMVzDV5gjKugy9mIS0DCD5eoZPG3uVNdLMPntTqLq8/g9heqW9e8U94g==" saltValue="AZi4zv4SA6oyih25ZRceMQ==" spinCount="100000" sheet="1" objects="1" scenarios="1"/>
  <autoFilter ref="A9:AG29">
    <sortState ref="A11:AG29">
      <sortCondition sortBy="cellColor" ref="A10:A29" dxfId="74"/>
      <sortCondition sortBy="cellColor" ref="A10:A29" dxfId="73"/>
      <sortCondition sortBy="cellColor" ref="A10:A29" dxfId="72"/>
      <sortCondition sortBy="cellColor" ref="A10:A29" dxfId="71"/>
    </sortState>
  </autoFilter>
  <mergeCells count="83">
    <mergeCell ref="M6:P7"/>
    <mergeCell ref="O8:O9"/>
    <mergeCell ref="N8:N9"/>
    <mergeCell ref="A75:B75"/>
    <mergeCell ref="C75:AG75"/>
    <mergeCell ref="A69:B69"/>
    <mergeCell ref="C69:AG69"/>
    <mergeCell ref="A70:B70"/>
    <mergeCell ref="C70:AG70"/>
    <mergeCell ref="A71:B71"/>
    <mergeCell ref="C71:AG71"/>
    <mergeCell ref="A66:B66"/>
    <mergeCell ref="C66:AG66"/>
    <mergeCell ref="A67:B67"/>
    <mergeCell ref="C67:AG67"/>
    <mergeCell ref="A68:B68"/>
    <mergeCell ref="A76:B76"/>
    <mergeCell ref="C76:AG76"/>
    <mergeCell ref="A72:B72"/>
    <mergeCell ref="C72:AG72"/>
    <mergeCell ref="A73:B73"/>
    <mergeCell ref="C73:AG73"/>
    <mergeCell ref="A74:B74"/>
    <mergeCell ref="C74:AG74"/>
    <mergeCell ref="C68:AG68"/>
    <mergeCell ref="A63:B63"/>
    <mergeCell ref="C63:AG63"/>
    <mergeCell ref="A64:B64"/>
    <mergeCell ref="C64:AG64"/>
    <mergeCell ref="A65:B65"/>
    <mergeCell ref="C65:AG65"/>
    <mergeCell ref="A60:B60"/>
    <mergeCell ref="C60:AG60"/>
    <mergeCell ref="A61:B61"/>
    <mergeCell ref="C61:AG61"/>
    <mergeCell ref="A62:B62"/>
    <mergeCell ref="C62:AG62"/>
    <mergeCell ref="A57:B57"/>
    <mergeCell ref="C57:AG57"/>
    <mergeCell ref="A58:B58"/>
    <mergeCell ref="C58:AG58"/>
    <mergeCell ref="A59:B59"/>
    <mergeCell ref="C59:AG59"/>
    <mergeCell ref="A54:B54"/>
    <mergeCell ref="C54:AG54"/>
    <mergeCell ref="A55:B55"/>
    <mergeCell ref="C55:AG55"/>
    <mergeCell ref="A56:B56"/>
    <mergeCell ref="C56:AG56"/>
    <mergeCell ref="A51:B51"/>
    <mergeCell ref="C51:AG51"/>
    <mergeCell ref="A52:B52"/>
    <mergeCell ref="C52:AG52"/>
    <mergeCell ref="A53:B53"/>
    <mergeCell ref="C53:AG53"/>
    <mergeCell ref="A6:L7"/>
    <mergeCell ref="Q6:V7"/>
    <mergeCell ref="W6:AG7"/>
    <mergeCell ref="J8:K8"/>
    <mergeCell ref="Q8:S8"/>
    <mergeCell ref="T8:V8"/>
    <mergeCell ref="W8:Y8"/>
    <mergeCell ref="Z8:AB8"/>
    <mergeCell ref="AC8:AE8"/>
    <mergeCell ref="P8:P9"/>
    <mergeCell ref="A8:A9"/>
    <mergeCell ref="H8:H9"/>
    <mergeCell ref="I8:I9"/>
    <mergeCell ref="G8:G9"/>
    <mergeCell ref="F8:F9"/>
    <mergeCell ref="E8:E9"/>
    <mergeCell ref="A5:AG5"/>
    <mergeCell ref="E2:Y4"/>
    <mergeCell ref="Z2:AG2"/>
    <mergeCell ref="Z3:AD3"/>
    <mergeCell ref="AE3:AG3"/>
    <mergeCell ref="Z4:AG4"/>
    <mergeCell ref="A2:D4"/>
    <mergeCell ref="D8:D9"/>
    <mergeCell ref="C8:C9"/>
    <mergeCell ref="B8:B9"/>
    <mergeCell ref="AG8:AG9"/>
    <mergeCell ref="AF8:AF9"/>
  </mergeCells>
  <phoneticPr fontId="23" type="noConversion"/>
  <conditionalFormatting sqref="AG1:AG7 AG10:AG1048576">
    <cfRule type="containsText" dxfId="70" priority="18" operator="containsText" text="Bajo">
      <formula>NOT(ISERROR(SEARCH("Bajo",AG1)))</formula>
    </cfRule>
    <cfRule type="containsText" dxfId="69" priority="19" operator="containsText" text="Moderado">
      <formula>NOT(ISERROR(SEARCH("Moderado",AG1)))</formula>
    </cfRule>
    <cfRule type="containsText" dxfId="68" priority="20" operator="containsText" text="Critico">
      <formula>NOT(ISERROR(SEARCH("Critico",AG1)))</formula>
    </cfRule>
  </conditionalFormatting>
  <conditionalFormatting sqref="AF10:AF47">
    <cfRule type="colorScale" priority="17">
      <colorScale>
        <cfvo type="num" val="5"/>
        <cfvo type="num" val="8"/>
        <cfvo type="num" val="11"/>
        <color rgb="FF00B050"/>
        <color rgb="FFFFFF00"/>
        <color rgb="FFFF0000"/>
      </colorScale>
    </cfRule>
  </conditionalFormatting>
  <dataValidations disablePrompts="1" count="3">
    <dataValidation type="list" allowBlank="1" showInputMessage="1" showErrorMessage="1" sqref="B10:B47">
      <formula1>PROCESO</formula1>
    </dataValidation>
    <dataValidation type="list" allowBlank="1" showInputMessage="1" showErrorMessage="1" sqref="G10:G47">
      <formula1>Idioma</formula1>
    </dataValidation>
    <dataValidation type="list" allowBlank="1" showInputMessage="1" showErrorMessage="1" sqref="O42 O34:O36 O10:O29">
      <formula1>Responsables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[2]LISTA!#REF!</xm:f>
          </x14:formula1>
          <xm:sqref>O43:O47 O37:O41 O30:O33 M10:N47 P10:P47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09"/>
  <sheetViews>
    <sheetView zoomScale="55" zoomScaleNormal="55" workbookViewId="0"/>
  </sheetViews>
  <sheetFormatPr baseColWidth="10" defaultColWidth="11.42578125"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4"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3"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38.25" x14ac:dyDescent="0.2">
      <c r="A10" s="40">
        <v>1</v>
      </c>
      <c r="B10" s="40" t="s">
        <v>135</v>
      </c>
      <c r="C10" s="40">
        <v>155</v>
      </c>
      <c r="D10" s="40">
        <v>0</v>
      </c>
      <c r="E10" s="105" t="s">
        <v>955</v>
      </c>
      <c r="F10" s="106" t="s">
        <v>956</v>
      </c>
      <c r="G10" s="96" t="s">
        <v>477</v>
      </c>
      <c r="H10" s="40" t="s">
        <v>957</v>
      </c>
      <c r="I10" s="40" t="s">
        <v>485</v>
      </c>
      <c r="J10" s="40" t="s">
        <v>268</v>
      </c>
      <c r="K10" s="40" t="s">
        <v>268</v>
      </c>
      <c r="L10" s="40" t="s">
        <v>958</v>
      </c>
      <c r="M10" s="40" t="s">
        <v>481</v>
      </c>
      <c r="N10" s="40" t="s">
        <v>175</v>
      </c>
      <c r="O10" s="40" t="s">
        <v>157</v>
      </c>
      <c r="P10" s="40" t="s">
        <v>16</v>
      </c>
      <c r="Q10" s="97" t="s">
        <v>268</v>
      </c>
      <c r="R10" s="97"/>
      <c r="S10" s="97"/>
      <c r="T10" s="40"/>
      <c r="U10" s="40"/>
      <c r="V10" s="40" t="s">
        <v>268</v>
      </c>
      <c r="W10" s="40" t="s">
        <v>279</v>
      </c>
      <c r="X10" s="40"/>
      <c r="Y10" s="40" t="s">
        <v>268</v>
      </c>
      <c r="Z10" s="40"/>
      <c r="AA10" s="40"/>
      <c r="AB10" s="40" t="s">
        <v>268</v>
      </c>
      <c r="AC10" s="40"/>
      <c r="AD10" s="40"/>
      <c r="AE10" s="40" t="s">
        <v>268</v>
      </c>
      <c r="AF10" s="107">
        <v>6</v>
      </c>
      <c r="AG10" s="43" t="str">
        <f t="shared" ref="AG10:AG73" si="0">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51" x14ac:dyDescent="0.2">
      <c r="A11" s="20">
        <v>2</v>
      </c>
      <c r="B11" s="40" t="s">
        <v>135</v>
      </c>
      <c r="C11" s="40">
        <v>155</v>
      </c>
      <c r="D11" s="40">
        <v>0</v>
      </c>
      <c r="E11" s="105" t="s">
        <v>959</v>
      </c>
      <c r="F11" s="106" t="s">
        <v>960</v>
      </c>
      <c r="G11" s="96" t="s">
        <v>477</v>
      </c>
      <c r="H11" s="40" t="s">
        <v>957</v>
      </c>
      <c r="I11" s="40" t="s">
        <v>485</v>
      </c>
      <c r="J11" s="40" t="s">
        <v>268</v>
      </c>
      <c r="K11" s="40" t="s">
        <v>268</v>
      </c>
      <c r="L11" s="40" t="s">
        <v>958</v>
      </c>
      <c r="M11" s="40" t="s">
        <v>481</v>
      </c>
      <c r="N11" s="40" t="s">
        <v>176</v>
      </c>
      <c r="O11" s="40" t="s">
        <v>157</v>
      </c>
      <c r="P11" s="40" t="s">
        <v>15</v>
      </c>
      <c r="Q11" s="97" t="s">
        <v>268</v>
      </c>
      <c r="R11" s="97"/>
      <c r="S11" s="97"/>
      <c r="T11" s="40"/>
      <c r="U11" s="40"/>
      <c r="V11" s="40" t="s">
        <v>268</v>
      </c>
      <c r="W11" s="40" t="s">
        <v>279</v>
      </c>
      <c r="X11" s="40" t="s">
        <v>279</v>
      </c>
      <c r="Y11" s="40" t="s">
        <v>268</v>
      </c>
      <c r="Z11" s="40"/>
      <c r="AA11" s="40"/>
      <c r="AB11" s="40" t="s">
        <v>268</v>
      </c>
      <c r="AC11" s="40"/>
      <c r="AD11" s="40"/>
      <c r="AE11" s="40" t="s">
        <v>268</v>
      </c>
      <c r="AF11" s="40">
        <f>IF(Q11="x",1,0)+IF(R11="x",2,0)+IF(S11="x",3,0)+IF(T11="x",3,0)+IF(U11="x",2,0)+IF(V11="x",1,0)+IF(W11="x",3,0)+IF(X11="x",2,0)+IF(Y11="x",1,0)+IF(Z11="x",3,0)+IF(AA11="x",2,0)+IF(AB11="x",1,0)+IF(AC11="x",3,0)+IF(AD11="x",2,0)+IF(AE11="x",1,0)+(VLOOKUP(P11,[14]LISTA!$I$2:$K$5,3,FALSE))</f>
        <v>4</v>
      </c>
      <c r="AG11" s="43" t="str">
        <f t="shared" si="0"/>
        <v>Bajo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40">
        <v>3</v>
      </c>
      <c r="B12" s="40" t="s">
        <v>135</v>
      </c>
      <c r="C12" s="40">
        <v>155</v>
      </c>
      <c r="D12" s="40">
        <v>0</v>
      </c>
      <c r="E12" s="105" t="s">
        <v>961</v>
      </c>
      <c r="F12" s="106" t="s">
        <v>962</v>
      </c>
      <c r="G12" s="96" t="s">
        <v>477</v>
      </c>
      <c r="H12" s="40" t="s">
        <v>957</v>
      </c>
      <c r="I12" s="40" t="s">
        <v>479</v>
      </c>
      <c r="J12" s="40" t="s">
        <v>268</v>
      </c>
      <c r="K12" s="40" t="s">
        <v>268</v>
      </c>
      <c r="L12" s="40" t="s">
        <v>958</v>
      </c>
      <c r="M12" s="40" t="s">
        <v>481</v>
      </c>
      <c r="N12" s="40" t="s">
        <v>176</v>
      </c>
      <c r="O12" s="40" t="s">
        <v>157</v>
      </c>
      <c r="P12" s="40" t="s">
        <v>15</v>
      </c>
      <c r="Q12" s="97" t="s">
        <v>268</v>
      </c>
      <c r="R12" s="97"/>
      <c r="S12" s="97"/>
      <c r="T12" s="40"/>
      <c r="U12" s="40"/>
      <c r="V12" s="40" t="s">
        <v>268</v>
      </c>
      <c r="W12" s="40" t="s">
        <v>279</v>
      </c>
      <c r="X12" s="40" t="s">
        <v>279</v>
      </c>
      <c r="Y12" s="40" t="s">
        <v>268</v>
      </c>
      <c r="Z12" s="40"/>
      <c r="AA12" s="40"/>
      <c r="AB12" s="40" t="s">
        <v>268</v>
      </c>
      <c r="AC12" s="40"/>
      <c r="AD12" s="40"/>
      <c r="AE12" s="40" t="s">
        <v>268</v>
      </c>
      <c r="AF12" s="40">
        <f>IF(Q12="x",1,0)+IF(R12="x",2,0)+IF(S12="x",3,0)+IF(T12="x",3,0)+IF(U12="x",2,0)+IF(V12="x",1,0)+IF(W12="x",3,0)+IF(X12="x",2,0)+IF(Y12="x",1,0)+IF(Z12="x",3,0)+IF(AA12="x",2,0)+IF(AB12="x",1,0)+IF(AC12="x",3,0)+IF(AD12="x",2,0)+IF(AE12="x",1,0)+(VLOOKUP(P12,[14]LISTA!$I$2:$K$5,3,FALSE))</f>
        <v>4</v>
      </c>
      <c r="AG12" s="43" t="str">
        <f t="shared" si="0"/>
        <v>Bajo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63.75" x14ac:dyDescent="0.2">
      <c r="A13" s="20">
        <v>4</v>
      </c>
      <c r="B13" s="40" t="s">
        <v>135</v>
      </c>
      <c r="C13" s="40">
        <v>155</v>
      </c>
      <c r="D13" s="40">
        <v>0</v>
      </c>
      <c r="E13" s="105" t="s">
        <v>963</v>
      </c>
      <c r="F13" s="106" t="s">
        <v>964</v>
      </c>
      <c r="G13" s="96" t="s">
        <v>477</v>
      </c>
      <c r="H13" s="40" t="s">
        <v>957</v>
      </c>
      <c r="I13" s="40" t="s">
        <v>485</v>
      </c>
      <c r="J13" s="40" t="s">
        <v>268</v>
      </c>
      <c r="K13" s="40" t="s">
        <v>268</v>
      </c>
      <c r="L13" s="40" t="s">
        <v>958</v>
      </c>
      <c r="M13" s="40" t="s">
        <v>481</v>
      </c>
      <c r="N13" s="40" t="s">
        <v>175</v>
      </c>
      <c r="O13" s="40" t="s">
        <v>157</v>
      </c>
      <c r="P13" s="40" t="s">
        <v>16</v>
      </c>
      <c r="Q13" s="97" t="s">
        <v>268</v>
      </c>
      <c r="R13" s="97"/>
      <c r="S13" s="97"/>
      <c r="T13" s="40"/>
      <c r="U13" s="40"/>
      <c r="V13" s="40" t="s">
        <v>268</v>
      </c>
      <c r="W13" s="40" t="s">
        <v>279</v>
      </c>
      <c r="X13" s="40" t="s">
        <v>279</v>
      </c>
      <c r="Y13" s="40" t="s">
        <v>268</v>
      </c>
      <c r="Z13" s="40"/>
      <c r="AA13" s="40"/>
      <c r="AB13" s="40" t="s">
        <v>268</v>
      </c>
      <c r="AC13" s="40"/>
      <c r="AD13" s="40"/>
      <c r="AE13" s="40" t="s">
        <v>268</v>
      </c>
      <c r="AF13" s="40">
        <f>IF(Q13="x",1,0)+IF(R13="x",2,0)+IF(S13="x",3,0)+IF(T13="x",3,0)+IF(U13="x",2,0)+IF(V13="x",1,0)+IF(W13="x",3,0)+IF(X13="x",2,0)+IF(Y13="x",1,0)+IF(Z13="x",3,0)+IF(AA13="x",2,0)+IF(AB13="x",1,0)+IF(AC13="x",3,0)+IF(AD13="x",2,0)+IF(AE13="x",1,0)+(VLOOKUP(P13,[14]LISTA!$I$2:$K$5,3,FALSE))</f>
        <v>6</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51.75" customHeight="1" x14ac:dyDescent="0.2">
      <c r="A14" s="40">
        <v>5</v>
      </c>
      <c r="B14" s="40" t="s">
        <v>135</v>
      </c>
      <c r="C14" s="40">
        <v>155</v>
      </c>
      <c r="D14" s="40">
        <v>0</v>
      </c>
      <c r="E14" s="105" t="s">
        <v>965</v>
      </c>
      <c r="F14" s="106" t="s">
        <v>966</v>
      </c>
      <c r="G14" s="96" t="s">
        <v>477</v>
      </c>
      <c r="H14" s="40" t="s">
        <v>957</v>
      </c>
      <c r="I14" s="40" t="s">
        <v>485</v>
      </c>
      <c r="J14" s="40" t="s">
        <v>268</v>
      </c>
      <c r="K14" s="40" t="s">
        <v>268</v>
      </c>
      <c r="L14" s="40" t="s">
        <v>958</v>
      </c>
      <c r="M14" s="40" t="s">
        <v>481</v>
      </c>
      <c r="N14" s="40" t="s">
        <v>175</v>
      </c>
      <c r="O14" s="40" t="s">
        <v>157</v>
      </c>
      <c r="P14" s="40" t="s">
        <v>16</v>
      </c>
      <c r="Q14" s="97" t="s">
        <v>268</v>
      </c>
      <c r="R14" s="97"/>
      <c r="S14" s="97"/>
      <c r="T14" s="40"/>
      <c r="U14" s="40"/>
      <c r="V14" s="40" t="s">
        <v>268</v>
      </c>
      <c r="W14" s="40" t="s">
        <v>279</v>
      </c>
      <c r="X14" s="40" t="s">
        <v>279</v>
      </c>
      <c r="Y14" s="40" t="s">
        <v>268</v>
      </c>
      <c r="Z14" s="40"/>
      <c r="AA14" s="40"/>
      <c r="AB14" s="40" t="s">
        <v>268</v>
      </c>
      <c r="AC14" s="40"/>
      <c r="AD14" s="40"/>
      <c r="AE14" s="40" t="s">
        <v>268</v>
      </c>
      <c r="AF14" s="40">
        <f>IF(Q14="x",1,0)+IF(R14="x",2,0)+IF(S14="x",3,0)+IF(T14="x",3,0)+IF(U14="x",2,0)+IF(V14="x",1,0)+IF(W14="x",3,0)+IF(X14="x",2,0)+IF(Y14="x",1,0)+IF(Z14="x",3,0)+IF(AA14="x",2,0)+IF(AB14="x",1,0)+IF(AC14="x",3,0)+IF(AD14="x",2,0)+IF(AE14="x",1,0)+(VLOOKUP(P14,[14]LISTA!$I$2:$K$5,3,FALSE))</f>
        <v>6</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53.25" customHeight="1" x14ac:dyDescent="0.2">
      <c r="A15" s="20">
        <v>6</v>
      </c>
      <c r="B15" s="40" t="s">
        <v>135</v>
      </c>
      <c r="C15" s="40">
        <v>155</v>
      </c>
      <c r="D15" s="40">
        <v>0</v>
      </c>
      <c r="E15" s="105" t="s">
        <v>967</v>
      </c>
      <c r="F15" s="106" t="s">
        <v>968</v>
      </c>
      <c r="G15" s="96" t="s">
        <v>477</v>
      </c>
      <c r="H15" s="40" t="s">
        <v>957</v>
      </c>
      <c r="I15" s="40" t="s">
        <v>479</v>
      </c>
      <c r="J15" s="40" t="s">
        <v>268</v>
      </c>
      <c r="K15" s="40" t="s">
        <v>268</v>
      </c>
      <c r="L15" s="40" t="s">
        <v>958</v>
      </c>
      <c r="M15" s="40" t="s">
        <v>481</v>
      </c>
      <c r="N15" s="40" t="s">
        <v>176</v>
      </c>
      <c r="O15" s="40" t="s">
        <v>157</v>
      </c>
      <c r="P15" s="40" t="s">
        <v>15</v>
      </c>
      <c r="Q15" s="97" t="s">
        <v>268</v>
      </c>
      <c r="R15" s="97"/>
      <c r="S15" s="97"/>
      <c r="T15" s="40"/>
      <c r="U15" s="40"/>
      <c r="V15" s="40" t="s">
        <v>268</v>
      </c>
      <c r="W15" s="40" t="s">
        <v>279</v>
      </c>
      <c r="X15" s="40" t="s">
        <v>279</v>
      </c>
      <c r="Y15" s="40" t="s">
        <v>268</v>
      </c>
      <c r="Z15" s="40"/>
      <c r="AA15" s="40"/>
      <c r="AB15" s="40" t="s">
        <v>268</v>
      </c>
      <c r="AC15" s="40"/>
      <c r="AD15" s="40"/>
      <c r="AE15" s="40" t="s">
        <v>268</v>
      </c>
      <c r="AF15" s="40">
        <f>IF(Q15="x",1,0)+IF(R15="x",2,0)+IF(S15="x",3,0)+IF(T15="x",3,0)+IF(U15="x",2,0)+IF(V15="x",1,0)+IF(W15="x",3,0)+IF(X15="x",2,0)+IF(Y15="x",1,0)+IF(Z15="x",3,0)+IF(AA15="x",2,0)+IF(AB15="x",1,0)+IF(AC15="x",3,0)+IF(AD15="x",2,0)+IF(AE15="x",1,0)+(VLOOKUP(P15,[14]LISTA!$I$2:$K$5,3,FALSE))</f>
        <v>4</v>
      </c>
      <c r="AG15" s="43" t="str">
        <f t="shared" si="0"/>
        <v>Bajo</v>
      </c>
    </row>
    <row r="16" spans="1:208" s="24" customFormat="1" ht="54" customHeight="1" x14ac:dyDescent="0.2">
      <c r="A16" s="40">
        <v>7</v>
      </c>
      <c r="B16" s="40" t="s">
        <v>135</v>
      </c>
      <c r="C16" s="40">
        <v>155</v>
      </c>
      <c r="D16" s="40">
        <v>0</v>
      </c>
      <c r="E16" s="105" t="s">
        <v>969</v>
      </c>
      <c r="F16" s="106" t="s">
        <v>970</v>
      </c>
      <c r="G16" s="96" t="s">
        <v>477</v>
      </c>
      <c r="H16" s="40" t="s">
        <v>957</v>
      </c>
      <c r="I16" s="40" t="s">
        <v>479</v>
      </c>
      <c r="J16" s="40" t="s">
        <v>268</v>
      </c>
      <c r="K16" s="40" t="s">
        <v>268</v>
      </c>
      <c r="L16" s="40" t="s">
        <v>958</v>
      </c>
      <c r="M16" s="40" t="s">
        <v>481</v>
      </c>
      <c r="N16" s="40" t="s">
        <v>176</v>
      </c>
      <c r="O16" s="40" t="s">
        <v>157</v>
      </c>
      <c r="P16" s="40" t="s">
        <v>15</v>
      </c>
      <c r="Q16" s="97" t="s">
        <v>268</v>
      </c>
      <c r="R16" s="97"/>
      <c r="S16" s="97"/>
      <c r="T16" s="40"/>
      <c r="U16" s="40"/>
      <c r="V16" s="40" t="s">
        <v>268</v>
      </c>
      <c r="W16" s="40" t="s">
        <v>279</v>
      </c>
      <c r="X16" s="40" t="s">
        <v>279</v>
      </c>
      <c r="Y16" s="40" t="s">
        <v>268</v>
      </c>
      <c r="Z16" s="40"/>
      <c r="AA16" s="40"/>
      <c r="AB16" s="40" t="s">
        <v>268</v>
      </c>
      <c r="AC16" s="40"/>
      <c r="AD16" s="40"/>
      <c r="AE16" s="40" t="s">
        <v>268</v>
      </c>
      <c r="AF16" s="40">
        <f>IF(Q16="x",1,0)+IF(R16="x",2,0)+IF(S16="x",3,0)+IF(T16="x",3,0)+IF(U16="x",2,0)+IF(V16="x",1,0)+IF(W16="x",3,0)+IF(X16="x",2,0)+IF(Y16="x",1,0)+IF(Z16="x",3,0)+IF(AA16="x",2,0)+IF(AB16="x",1,0)+IF(AC16="x",3,0)+IF(AD16="x",2,0)+IF(AE16="x",1,0)+(VLOOKUP(P16,[14]LISTA!$I$2:$K$5,3,FALSE))</f>
        <v>4</v>
      </c>
      <c r="AG16" s="43" t="str">
        <f t="shared" si="0"/>
        <v>Bajo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135</v>
      </c>
      <c r="C17" s="40">
        <v>155</v>
      </c>
      <c r="D17" s="40">
        <v>0</v>
      </c>
      <c r="E17" s="105" t="s">
        <v>971</v>
      </c>
      <c r="F17" s="106" t="s">
        <v>972</v>
      </c>
      <c r="G17" s="96" t="s">
        <v>477</v>
      </c>
      <c r="H17" s="40" t="s">
        <v>957</v>
      </c>
      <c r="I17" s="40" t="s">
        <v>479</v>
      </c>
      <c r="J17" s="40" t="s">
        <v>268</v>
      </c>
      <c r="K17" s="40" t="s">
        <v>268</v>
      </c>
      <c r="L17" s="40" t="s">
        <v>958</v>
      </c>
      <c r="M17" s="40" t="s">
        <v>481</v>
      </c>
      <c r="N17" s="40" t="s">
        <v>176</v>
      </c>
      <c r="O17" s="40" t="s">
        <v>157</v>
      </c>
      <c r="P17" s="40" t="s">
        <v>16</v>
      </c>
      <c r="Q17" s="97" t="s">
        <v>268</v>
      </c>
      <c r="R17" s="97"/>
      <c r="S17" s="97"/>
      <c r="T17" s="40"/>
      <c r="U17" s="40"/>
      <c r="V17" s="40" t="s">
        <v>268</v>
      </c>
      <c r="W17" s="40" t="s">
        <v>279</v>
      </c>
      <c r="X17" s="40" t="s">
        <v>279</v>
      </c>
      <c r="Y17" s="40" t="s">
        <v>268</v>
      </c>
      <c r="Z17" s="40"/>
      <c r="AA17" s="40"/>
      <c r="AB17" s="40" t="s">
        <v>268</v>
      </c>
      <c r="AC17" s="40"/>
      <c r="AD17" s="40"/>
      <c r="AE17" s="40" t="s">
        <v>268</v>
      </c>
      <c r="AF17" s="40">
        <f>IF(Q17="x",1,0)+IF(R17="x",2,0)+IF(S17="x",3,0)+IF(T17="x",3,0)+IF(U17="x",2,0)+IF(V17="x",1,0)+IF(W17="x",3,0)+IF(X17="x",2,0)+IF(Y17="x",1,0)+IF(Z17="x",3,0)+IF(AA17="x",2,0)+IF(AB17="x",1,0)+IF(AC17="x",3,0)+IF(AD17="x",2,0)+IF(AE17="x",1,0)+(VLOOKUP(P17,[14]LISTA!$I$2:$K$5,3,FALSE))</f>
        <v>6</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41.25" customHeight="1" x14ac:dyDescent="0.2">
      <c r="A18" s="40">
        <v>9</v>
      </c>
      <c r="B18" s="40" t="s">
        <v>135</v>
      </c>
      <c r="C18" s="40">
        <v>155</v>
      </c>
      <c r="D18" s="40">
        <v>0</v>
      </c>
      <c r="E18" s="105" t="s">
        <v>973</v>
      </c>
      <c r="F18" s="106" t="s">
        <v>974</v>
      </c>
      <c r="G18" s="96" t="s">
        <v>477</v>
      </c>
      <c r="H18" s="40" t="s">
        <v>957</v>
      </c>
      <c r="I18" s="40" t="s">
        <v>607</v>
      </c>
      <c r="J18" s="40" t="s">
        <v>268</v>
      </c>
      <c r="K18" s="40" t="s">
        <v>268</v>
      </c>
      <c r="L18" s="40" t="s">
        <v>958</v>
      </c>
      <c r="M18" s="40" t="s">
        <v>481</v>
      </c>
      <c r="N18" s="40" t="s">
        <v>176</v>
      </c>
      <c r="O18" s="40" t="s">
        <v>157</v>
      </c>
      <c r="P18" s="40" t="s">
        <v>16</v>
      </c>
      <c r="Q18" s="97" t="s">
        <v>268</v>
      </c>
      <c r="R18" s="97"/>
      <c r="S18" s="97"/>
      <c r="T18" s="40"/>
      <c r="U18" s="40"/>
      <c r="V18" s="40" t="s">
        <v>268</v>
      </c>
      <c r="W18" s="40" t="s">
        <v>279</v>
      </c>
      <c r="X18" s="40" t="s">
        <v>279</v>
      </c>
      <c r="Y18" s="40" t="s">
        <v>268</v>
      </c>
      <c r="Z18" s="40"/>
      <c r="AA18" s="40"/>
      <c r="AB18" s="40" t="s">
        <v>268</v>
      </c>
      <c r="AC18" s="40"/>
      <c r="AD18" s="40"/>
      <c r="AE18" s="40" t="s">
        <v>268</v>
      </c>
      <c r="AF18" s="40">
        <f>IF(Q18="x",1,0)+IF(R18="x",2,0)+IF(S18="x",3,0)+IF(T18="x",3,0)+IF(U18="x",2,0)+IF(V18="x",1,0)+IF(W18="x",3,0)+IF(X18="x",2,0)+IF(Y18="x",1,0)+IF(Z18="x",3,0)+IF(AA18="x",2,0)+IF(AB18="x",1,0)+IF(AC18="x",3,0)+IF(AD18="x",2,0)+IF(AE18="x",1,0)+(VLOOKUP(P18,[14]LISTA!$I$2:$K$5,3,FALSE))</f>
        <v>6</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52.5" customHeight="1" x14ac:dyDescent="0.2">
      <c r="A19" s="20">
        <v>10</v>
      </c>
      <c r="B19" s="40" t="s">
        <v>135</v>
      </c>
      <c r="C19" s="40">
        <v>155</v>
      </c>
      <c r="D19" s="40">
        <v>0</v>
      </c>
      <c r="E19" s="105" t="s">
        <v>975</v>
      </c>
      <c r="F19" s="106" t="s">
        <v>976</v>
      </c>
      <c r="G19" s="96" t="s">
        <v>477</v>
      </c>
      <c r="H19" s="40" t="s">
        <v>957</v>
      </c>
      <c r="I19" s="40" t="s">
        <v>479</v>
      </c>
      <c r="J19" s="40" t="s">
        <v>268</v>
      </c>
      <c r="K19" s="40" t="s">
        <v>268</v>
      </c>
      <c r="L19" s="40" t="s">
        <v>958</v>
      </c>
      <c r="M19" s="40" t="s">
        <v>481</v>
      </c>
      <c r="N19" s="40" t="s">
        <v>175</v>
      </c>
      <c r="O19" s="40" t="s">
        <v>157</v>
      </c>
      <c r="P19" s="40" t="s">
        <v>16</v>
      </c>
      <c r="Q19" s="97" t="s">
        <v>268</v>
      </c>
      <c r="R19" s="97"/>
      <c r="S19" s="97"/>
      <c r="T19" s="40"/>
      <c r="U19" s="40"/>
      <c r="V19" s="40" t="s">
        <v>268</v>
      </c>
      <c r="W19" s="40" t="s">
        <v>279</v>
      </c>
      <c r="X19" s="40" t="s">
        <v>279</v>
      </c>
      <c r="Y19" s="40" t="s">
        <v>268</v>
      </c>
      <c r="Z19" s="40"/>
      <c r="AA19" s="40"/>
      <c r="AB19" s="40" t="s">
        <v>268</v>
      </c>
      <c r="AC19" s="40"/>
      <c r="AD19" s="40"/>
      <c r="AE19" s="40" t="s">
        <v>268</v>
      </c>
      <c r="AF19" s="40">
        <f>IF(Q19="x",1,0)+IF(R19="x",2,0)+IF(S19="x",3,0)+IF(T19="x",3,0)+IF(U19="x",2,0)+IF(V19="x",1,0)+IF(W19="x",3,0)+IF(X19="x",2,0)+IF(Y19="x",1,0)+IF(Z19="x",3,0)+IF(AA19="x",2,0)+IF(AB19="x",1,0)+IF(AC19="x",3,0)+IF(AD19="x",2,0)+IF(AE19="x",1,0)+(VLOOKUP(P19,[14]LISTA!$I$2:$K$5,3,FALSE))</f>
        <v>6</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55.5" customHeight="1" x14ac:dyDescent="0.2">
      <c r="A20" s="40">
        <v>11</v>
      </c>
      <c r="B20" s="40" t="s">
        <v>135</v>
      </c>
      <c r="C20" s="40">
        <v>155</v>
      </c>
      <c r="D20" s="40">
        <v>0</v>
      </c>
      <c r="E20" s="105" t="s">
        <v>977</v>
      </c>
      <c r="F20" s="106" t="s">
        <v>978</v>
      </c>
      <c r="G20" s="96" t="s">
        <v>477</v>
      </c>
      <c r="H20" s="40" t="s">
        <v>957</v>
      </c>
      <c r="I20" s="40" t="s">
        <v>979</v>
      </c>
      <c r="J20" s="40" t="s">
        <v>268</v>
      </c>
      <c r="K20" s="40" t="s">
        <v>268</v>
      </c>
      <c r="L20" s="40" t="s">
        <v>958</v>
      </c>
      <c r="M20" s="40" t="s">
        <v>481</v>
      </c>
      <c r="N20" s="40" t="s">
        <v>175</v>
      </c>
      <c r="O20" s="40" t="s">
        <v>157</v>
      </c>
      <c r="P20" s="40" t="s">
        <v>16</v>
      </c>
      <c r="Q20" s="97" t="s">
        <v>268</v>
      </c>
      <c r="R20" s="97"/>
      <c r="S20" s="97"/>
      <c r="T20" s="40"/>
      <c r="U20" s="40"/>
      <c r="V20" s="40" t="s">
        <v>268</v>
      </c>
      <c r="W20" s="40" t="s">
        <v>279</v>
      </c>
      <c r="X20" s="40" t="s">
        <v>279</v>
      </c>
      <c r="Y20" s="40" t="s">
        <v>268</v>
      </c>
      <c r="Z20" s="40"/>
      <c r="AA20" s="40"/>
      <c r="AB20" s="40" t="s">
        <v>268</v>
      </c>
      <c r="AC20" s="40"/>
      <c r="AD20" s="40"/>
      <c r="AE20" s="40" t="s">
        <v>268</v>
      </c>
      <c r="AF20" s="40">
        <f>IF(Q20="x",1,0)+IF(R20="x",2,0)+IF(S20="x",3,0)+IF(T20="x",3,0)+IF(U20="x",2,0)+IF(V20="x",1,0)+IF(W20="x",3,0)+IF(X20="x",2,0)+IF(Y20="x",1,0)+IF(Z20="x",3,0)+IF(AA20="x",2,0)+IF(AB20="x",1,0)+IF(AC20="x",3,0)+IF(AD20="x",2,0)+IF(AE20="x",1,0)+(VLOOKUP(P20,[14]LISTA!$I$2:$K$5,3,FALSE))</f>
        <v>6</v>
      </c>
      <c r="AG20" s="43" t="str">
        <f t="shared" si="0"/>
        <v>Moderado</v>
      </c>
    </row>
    <row r="21" spans="1:208" s="24" customFormat="1" ht="37.5" customHeight="1" x14ac:dyDescent="0.2">
      <c r="A21" s="20">
        <v>12</v>
      </c>
      <c r="B21" s="40" t="s">
        <v>135</v>
      </c>
      <c r="C21" s="40">
        <v>155</v>
      </c>
      <c r="D21" s="40">
        <v>0</v>
      </c>
      <c r="E21" s="105" t="s">
        <v>980</v>
      </c>
      <c r="F21" s="106" t="s">
        <v>981</v>
      </c>
      <c r="G21" s="96" t="s">
        <v>477</v>
      </c>
      <c r="H21" s="40" t="s">
        <v>957</v>
      </c>
      <c r="I21" s="40" t="s">
        <v>479</v>
      </c>
      <c r="J21" s="40" t="s">
        <v>268</v>
      </c>
      <c r="K21" s="40" t="s">
        <v>268</v>
      </c>
      <c r="L21" s="40" t="s">
        <v>958</v>
      </c>
      <c r="M21" s="40" t="s">
        <v>481</v>
      </c>
      <c r="N21" s="40" t="s">
        <v>175</v>
      </c>
      <c r="O21" s="40" t="s">
        <v>157</v>
      </c>
      <c r="P21" s="40" t="s">
        <v>16</v>
      </c>
      <c r="Q21" s="97" t="s">
        <v>268</v>
      </c>
      <c r="R21" s="97"/>
      <c r="S21" s="97"/>
      <c r="T21" s="40"/>
      <c r="U21" s="40"/>
      <c r="V21" s="40" t="s">
        <v>268</v>
      </c>
      <c r="W21" s="40" t="s">
        <v>279</v>
      </c>
      <c r="X21" s="40" t="s">
        <v>279</v>
      </c>
      <c r="Y21" s="40" t="s">
        <v>268</v>
      </c>
      <c r="Z21" s="40"/>
      <c r="AA21" s="40"/>
      <c r="AB21" s="40" t="s">
        <v>268</v>
      </c>
      <c r="AC21" s="40"/>
      <c r="AD21" s="40"/>
      <c r="AE21" s="40" t="s">
        <v>268</v>
      </c>
      <c r="AF21" s="40">
        <f>IF(Q21="x",1,0)+IF(R21="x",2,0)+IF(S21="x",3,0)+IF(T21="x",3,0)+IF(U21="x",2,0)+IF(V21="x",1,0)+IF(W21="x",3,0)+IF(X21="x",2,0)+IF(Y21="x",1,0)+IF(Z21="x",3,0)+IF(AA21="x",2,0)+IF(AB21="x",1,0)+IF(AC21="x",3,0)+IF(AD21="x",2,0)+IF(AE21="x",1,0)+(VLOOKUP(P21,[14]LISTA!$I$2:$K$5,3,FALSE))</f>
        <v>6</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44.25" customHeight="1" x14ac:dyDescent="0.2">
      <c r="A22" s="40">
        <v>13</v>
      </c>
      <c r="B22" s="40" t="s">
        <v>135</v>
      </c>
      <c r="C22" s="40">
        <v>155</v>
      </c>
      <c r="D22" s="40">
        <v>0</v>
      </c>
      <c r="E22" s="105" t="s">
        <v>982</v>
      </c>
      <c r="F22" s="106" t="s">
        <v>983</v>
      </c>
      <c r="G22" s="96" t="s">
        <v>477</v>
      </c>
      <c r="H22" s="40" t="s">
        <v>957</v>
      </c>
      <c r="I22" s="40" t="s">
        <v>479</v>
      </c>
      <c r="J22" s="40" t="s">
        <v>268</v>
      </c>
      <c r="K22" s="40" t="s">
        <v>268</v>
      </c>
      <c r="L22" s="40" t="s">
        <v>958</v>
      </c>
      <c r="M22" s="40" t="s">
        <v>481</v>
      </c>
      <c r="N22" s="40" t="s">
        <v>175</v>
      </c>
      <c r="O22" s="40" t="s">
        <v>157</v>
      </c>
      <c r="P22" s="40" t="s">
        <v>16</v>
      </c>
      <c r="Q22" s="97" t="s">
        <v>268</v>
      </c>
      <c r="R22" s="97"/>
      <c r="S22" s="97"/>
      <c r="T22" s="40"/>
      <c r="U22" s="40"/>
      <c r="V22" s="40" t="s">
        <v>268</v>
      </c>
      <c r="W22" s="40" t="s">
        <v>279</v>
      </c>
      <c r="X22" s="40" t="s">
        <v>279</v>
      </c>
      <c r="Y22" s="40" t="s">
        <v>268</v>
      </c>
      <c r="Z22" s="40"/>
      <c r="AA22" s="40"/>
      <c r="AB22" s="40" t="s">
        <v>268</v>
      </c>
      <c r="AC22" s="40"/>
      <c r="AD22" s="40"/>
      <c r="AE22" s="40" t="s">
        <v>268</v>
      </c>
      <c r="AF22" s="40">
        <f>IF(Q22="x",1,0)+IF(R22="x",2,0)+IF(S22="x",3,0)+IF(T22="x",3,0)+IF(U22="x",2,0)+IF(V22="x",1,0)+IF(W22="x",3,0)+IF(X22="x",2,0)+IF(Y22="x",1,0)+IF(Z22="x",3,0)+IF(AA22="x",2,0)+IF(AB22="x",1,0)+IF(AC22="x",3,0)+IF(AD22="x",2,0)+IF(AE22="x",1,0)+(VLOOKUP(P22,[14]LISTA!$I$2:$K$5,3,FALSE))</f>
        <v>6</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54.75" customHeight="1" x14ac:dyDescent="0.2">
      <c r="A23" s="20">
        <v>14</v>
      </c>
      <c r="B23" s="40" t="s">
        <v>135</v>
      </c>
      <c r="C23" s="40">
        <v>155</v>
      </c>
      <c r="D23" s="40">
        <v>0</v>
      </c>
      <c r="E23" s="105" t="s">
        <v>984</v>
      </c>
      <c r="F23" s="106" t="s">
        <v>968</v>
      </c>
      <c r="G23" s="96" t="s">
        <v>477</v>
      </c>
      <c r="H23" s="40" t="s">
        <v>957</v>
      </c>
      <c r="I23" s="40" t="s">
        <v>479</v>
      </c>
      <c r="J23" s="40" t="s">
        <v>268</v>
      </c>
      <c r="K23" s="40" t="s">
        <v>268</v>
      </c>
      <c r="L23" s="40" t="s">
        <v>958</v>
      </c>
      <c r="M23" s="40" t="s">
        <v>481</v>
      </c>
      <c r="N23" s="40" t="s">
        <v>176</v>
      </c>
      <c r="O23" s="40" t="s">
        <v>157</v>
      </c>
      <c r="P23" s="40" t="s">
        <v>16</v>
      </c>
      <c r="Q23" s="97" t="s">
        <v>268</v>
      </c>
      <c r="R23" s="97"/>
      <c r="S23" s="97"/>
      <c r="T23" s="40"/>
      <c r="U23" s="40"/>
      <c r="V23" s="40" t="s">
        <v>268</v>
      </c>
      <c r="W23" s="40" t="s">
        <v>279</v>
      </c>
      <c r="X23" s="40" t="s">
        <v>279</v>
      </c>
      <c r="Y23" s="40" t="s">
        <v>268</v>
      </c>
      <c r="Z23" s="40"/>
      <c r="AA23" s="40"/>
      <c r="AB23" s="40" t="s">
        <v>268</v>
      </c>
      <c r="AC23" s="40"/>
      <c r="AD23" s="40"/>
      <c r="AE23" s="40" t="s">
        <v>268</v>
      </c>
      <c r="AF23" s="40">
        <f>IF(Q23="x",1,0)+IF(R23="x",2,0)+IF(S23="x",3,0)+IF(T23="x",3,0)+IF(U23="x",2,0)+IF(V23="x",1,0)+IF(W23="x",3,0)+IF(X23="x",2,0)+IF(Y23="x",1,0)+IF(Z23="x",3,0)+IF(AA23="x",2,0)+IF(AB23="x",1,0)+IF(AC23="x",3,0)+IF(AD23="x",2,0)+IF(AE23="x",1,0)+(VLOOKUP(P23,[14]LISTA!$I$2:$K$5,3,FALSE))</f>
        <v>6</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96" customHeight="1" x14ac:dyDescent="0.2">
      <c r="A24" s="40">
        <v>15</v>
      </c>
      <c r="B24" s="40" t="s">
        <v>135</v>
      </c>
      <c r="C24" s="40">
        <v>195</v>
      </c>
      <c r="D24" s="40">
        <v>1</v>
      </c>
      <c r="E24" s="105" t="s">
        <v>985</v>
      </c>
      <c r="F24" s="106" t="s">
        <v>986</v>
      </c>
      <c r="G24" s="96" t="s">
        <v>477</v>
      </c>
      <c r="H24" s="40" t="s">
        <v>987</v>
      </c>
      <c r="I24" s="40" t="s">
        <v>979</v>
      </c>
      <c r="J24" s="40"/>
      <c r="K24" s="40" t="s">
        <v>268</v>
      </c>
      <c r="L24" s="40" t="s">
        <v>988</v>
      </c>
      <c r="M24" s="40" t="s">
        <v>481</v>
      </c>
      <c r="N24" s="40" t="s">
        <v>176</v>
      </c>
      <c r="O24" s="40" t="s">
        <v>157</v>
      </c>
      <c r="P24" s="40" t="s">
        <v>16</v>
      </c>
      <c r="Q24" s="97" t="s">
        <v>268</v>
      </c>
      <c r="R24" s="97"/>
      <c r="S24" s="97"/>
      <c r="T24" s="40"/>
      <c r="U24" s="40"/>
      <c r="V24" s="40" t="s">
        <v>268</v>
      </c>
      <c r="W24" s="40" t="s">
        <v>279</v>
      </c>
      <c r="X24" s="40" t="s">
        <v>279</v>
      </c>
      <c r="Y24" s="40" t="s">
        <v>268</v>
      </c>
      <c r="Z24" s="40"/>
      <c r="AA24" s="40" t="s">
        <v>268</v>
      </c>
      <c r="AB24" s="40"/>
      <c r="AC24" s="40" t="s">
        <v>268</v>
      </c>
      <c r="AD24" s="40"/>
      <c r="AE24" s="40"/>
      <c r="AF24" s="40">
        <f>IF(Q24="x",1,0)+IF(R24="x",2,0)+IF(S24="x",3,0)+IF(T24="x",3,0)+IF(U24="x",2,0)+IF(V24="x",1,0)+IF(W24="x",3,0)+IF(X24="x",2,0)+IF(Y24="x",1,0)+IF(Z24="x",3,0)+IF(AA24="x",2,0)+IF(AB24="x",1,0)+IF(AC24="x",3,0)+IF(AD24="x",2,0)+IF(AE24="x",1,0)+(VLOOKUP(P24,[14]LISTA!$I$2:$K$5,3,FALSE))</f>
        <v>9</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41.25" customHeight="1" x14ac:dyDescent="0.2">
      <c r="A25" s="20">
        <v>16</v>
      </c>
      <c r="B25" s="40" t="s">
        <v>135</v>
      </c>
      <c r="C25" s="40">
        <v>195</v>
      </c>
      <c r="D25" s="40">
        <v>1</v>
      </c>
      <c r="E25" s="105" t="s">
        <v>989</v>
      </c>
      <c r="F25" s="106" t="s">
        <v>990</v>
      </c>
      <c r="G25" s="96" t="s">
        <v>477</v>
      </c>
      <c r="H25" s="40" t="s">
        <v>987</v>
      </c>
      <c r="I25" s="40" t="s">
        <v>979</v>
      </c>
      <c r="J25" s="40"/>
      <c r="K25" s="40" t="s">
        <v>268</v>
      </c>
      <c r="L25" s="40" t="s">
        <v>988</v>
      </c>
      <c r="M25" s="40" t="s">
        <v>481</v>
      </c>
      <c r="N25" s="40" t="s">
        <v>177</v>
      </c>
      <c r="O25" s="40" t="s">
        <v>157</v>
      </c>
      <c r="P25" s="40" t="s">
        <v>16</v>
      </c>
      <c r="Q25" s="97" t="s">
        <v>268</v>
      </c>
      <c r="R25" s="97"/>
      <c r="S25" s="97"/>
      <c r="T25" s="40"/>
      <c r="U25" s="40"/>
      <c r="V25" s="40" t="s">
        <v>268</v>
      </c>
      <c r="W25" s="40" t="s">
        <v>279</v>
      </c>
      <c r="X25" s="40" t="s">
        <v>279</v>
      </c>
      <c r="Y25" s="40" t="s">
        <v>268</v>
      </c>
      <c r="Z25" s="40"/>
      <c r="AA25" s="40" t="s">
        <v>268</v>
      </c>
      <c r="AB25" s="40"/>
      <c r="AC25" s="40" t="s">
        <v>268</v>
      </c>
      <c r="AD25" s="40"/>
      <c r="AE25" s="40"/>
      <c r="AF25" s="40">
        <f>IF(Q25="x",1,0)+IF(R25="x",2,0)+IF(S25="x",3,0)+IF(T25="x",3,0)+IF(U25="x",2,0)+IF(V25="x",1,0)+IF(W25="x",3,0)+IF(X25="x",2,0)+IF(Y25="x",1,0)+IF(Z25="x",3,0)+IF(AA25="x",2,0)+IF(AB25="x",1,0)+IF(AC25="x",3,0)+IF(AD25="x",2,0)+IF(AE25="x",1,0)+(VLOOKUP(P25,[14]LISTA!$I$2:$K$5,3,FALSE))</f>
        <v>9</v>
      </c>
      <c r="AG25" s="43" t="str">
        <f t="shared" si="0"/>
        <v>Moderado</v>
      </c>
    </row>
    <row r="26" spans="1:208" s="24" customFormat="1" ht="37.5" customHeight="1" x14ac:dyDescent="0.2">
      <c r="A26" s="40">
        <v>17</v>
      </c>
      <c r="B26" s="40" t="s">
        <v>135</v>
      </c>
      <c r="C26" s="40">
        <v>195</v>
      </c>
      <c r="D26" s="40">
        <v>1</v>
      </c>
      <c r="E26" s="105" t="s">
        <v>991</v>
      </c>
      <c r="F26" s="106" t="s">
        <v>992</v>
      </c>
      <c r="G26" s="96" t="s">
        <v>477</v>
      </c>
      <c r="H26" s="40" t="s">
        <v>484</v>
      </c>
      <c r="I26" s="40" t="s">
        <v>979</v>
      </c>
      <c r="J26" s="40"/>
      <c r="K26" s="40" t="s">
        <v>268</v>
      </c>
      <c r="L26" s="40" t="s">
        <v>988</v>
      </c>
      <c r="M26" s="40" t="s">
        <v>481</v>
      </c>
      <c r="N26" s="40" t="s">
        <v>176</v>
      </c>
      <c r="O26" s="40" t="s">
        <v>157</v>
      </c>
      <c r="P26" s="40" t="s">
        <v>16</v>
      </c>
      <c r="Q26" s="97" t="s">
        <v>268</v>
      </c>
      <c r="R26" s="97"/>
      <c r="S26" s="97"/>
      <c r="T26" s="40"/>
      <c r="U26" s="40"/>
      <c r="V26" s="40" t="s">
        <v>268</v>
      </c>
      <c r="W26" s="40" t="s">
        <v>279</v>
      </c>
      <c r="X26" s="40" t="s">
        <v>279</v>
      </c>
      <c r="Y26" s="40" t="s">
        <v>268</v>
      </c>
      <c r="Z26" s="40"/>
      <c r="AA26" s="40" t="s">
        <v>268</v>
      </c>
      <c r="AB26" s="40"/>
      <c r="AC26" s="40" t="s">
        <v>268</v>
      </c>
      <c r="AD26" s="40"/>
      <c r="AE26" s="40"/>
      <c r="AF26" s="40">
        <f>IF(Q26="x",1,0)+IF(R26="x",2,0)+IF(S26="x",3,0)+IF(T26="x",3,0)+IF(U26="x",2,0)+IF(V26="x",1,0)+IF(W26="x",3,0)+IF(X26="x",2,0)+IF(Y26="x",1,0)+IF(Z26="x",3,0)+IF(AA26="x",2,0)+IF(AB26="x",1,0)+IF(AC26="x",3,0)+IF(AD26="x",2,0)+IF(AE26="x",1,0)+(VLOOKUP(P26,[14]LISTA!$I$2:$K$5,3,FALSE))</f>
        <v>9</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135</v>
      </c>
      <c r="C27" s="40">
        <v>195</v>
      </c>
      <c r="D27" s="40">
        <v>1</v>
      </c>
      <c r="E27" s="105" t="s">
        <v>993</v>
      </c>
      <c r="F27" s="106" t="s">
        <v>994</v>
      </c>
      <c r="G27" s="96" t="s">
        <v>477</v>
      </c>
      <c r="H27" s="40" t="s">
        <v>987</v>
      </c>
      <c r="I27" s="40" t="s">
        <v>979</v>
      </c>
      <c r="J27" s="40"/>
      <c r="K27" s="40" t="s">
        <v>268</v>
      </c>
      <c r="L27" s="40" t="s">
        <v>988</v>
      </c>
      <c r="M27" s="40" t="s">
        <v>481</v>
      </c>
      <c r="N27" s="40" t="s">
        <v>175</v>
      </c>
      <c r="O27" s="40" t="s">
        <v>157</v>
      </c>
      <c r="P27" s="40" t="s">
        <v>16</v>
      </c>
      <c r="Q27" s="97" t="s">
        <v>268</v>
      </c>
      <c r="R27" s="97"/>
      <c r="S27" s="97"/>
      <c r="T27" s="40"/>
      <c r="U27" s="40"/>
      <c r="V27" s="40" t="s">
        <v>268</v>
      </c>
      <c r="W27" s="40" t="s">
        <v>279</v>
      </c>
      <c r="X27" s="40" t="s">
        <v>279</v>
      </c>
      <c r="Y27" s="40" t="s">
        <v>268</v>
      </c>
      <c r="Z27" s="40"/>
      <c r="AA27" s="40" t="s">
        <v>268</v>
      </c>
      <c r="AB27" s="40"/>
      <c r="AC27" s="40" t="s">
        <v>268</v>
      </c>
      <c r="AD27" s="40"/>
      <c r="AE27" s="40"/>
      <c r="AF27" s="40">
        <f>IF(Q27="x",1,0)+IF(R27="x",2,0)+IF(S27="x",3,0)+IF(T27="x",3,0)+IF(U27="x",2,0)+IF(V27="x",1,0)+IF(W27="x",3,0)+IF(X27="x",2,0)+IF(Y27="x",1,0)+IF(Z27="x",3,0)+IF(AA27="x",2,0)+IF(AB27="x",1,0)+IF(AC27="x",3,0)+IF(AD27="x",2,0)+IF(AE27="x",1,0)+(VLOOKUP(P27,[14]LISTA!$I$2:$K$5,3,FALSE))</f>
        <v>9</v>
      </c>
      <c r="AG27" s="43" t="str">
        <f t="shared" si="0"/>
        <v>Moderado</v>
      </c>
    </row>
    <row r="28" spans="1:208" ht="76.5" x14ac:dyDescent="0.2">
      <c r="A28" s="40">
        <v>19</v>
      </c>
      <c r="B28" s="40" t="s">
        <v>135</v>
      </c>
      <c r="C28" s="40">
        <v>195</v>
      </c>
      <c r="D28" s="40">
        <v>1</v>
      </c>
      <c r="E28" s="105" t="s">
        <v>995</v>
      </c>
      <c r="F28" s="106" t="s">
        <v>996</v>
      </c>
      <c r="G28" s="96" t="s">
        <v>477</v>
      </c>
      <c r="H28" s="40" t="s">
        <v>987</v>
      </c>
      <c r="I28" s="40" t="s">
        <v>479</v>
      </c>
      <c r="J28" s="40"/>
      <c r="K28" s="40" t="s">
        <v>268</v>
      </c>
      <c r="L28" s="40" t="s">
        <v>988</v>
      </c>
      <c r="M28" s="40" t="s">
        <v>481</v>
      </c>
      <c r="N28" s="40" t="s">
        <v>175</v>
      </c>
      <c r="O28" s="40" t="s">
        <v>48</v>
      </c>
      <c r="P28" s="40" t="s">
        <v>17</v>
      </c>
      <c r="Q28" s="97" t="s">
        <v>268</v>
      </c>
      <c r="R28" s="97"/>
      <c r="S28" s="97"/>
      <c r="T28" s="40"/>
      <c r="U28" s="40"/>
      <c r="V28" s="40" t="s">
        <v>268</v>
      </c>
      <c r="W28" s="40" t="s">
        <v>279</v>
      </c>
      <c r="X28" s="40" t="s">
        <v>279</v>
      </c>
      <c r="Y28" s="40" t="s">
        <v>268</v>
      </c>
      <c r="Z28" s="40"/>
      <c r="AA28" s="40" t="s">
        <v>268</v>
      </c>
      <c r="AB28" s="40"/>
      <c r="AC28" s="40" t="s">
        <v>268</v>
      </c>
      <c r="AD28" s="40"/>
      <c r="AE28" s="40"/>
      <c r="AF28" s="40">
        <f>IF(Q28="x",1,0)+IF(R28="x",2,0)+IF(S28="x",3,0)+IF(T28="x",3,0)+IF(U28="x",2,0)+IF(V28="x",1,0)+IF(W28="x",3,0)+IF(X28="x",2,0)+IF(Y28="x",1,0)+IF(Z28="x",3,0)+IF(AA28="x",2,0)+IF(AB28="x",1,0)+IF(AC28="x",3,0)+IF(AD28="x",2,0)+IF(AE28="x",1,0)+(VLOOKUP(P28,[14]LISTA!$I$2:$K$5,3,FALSE))</f>
        <v>7</v>
      </c>
      <c r="AG28" s="43" t="str">
        <f t="shared" si="0"/>
        <v>Moderado</v>
      </c>
    </row>
    <row r="29" spans="1:208" ht="42.75" customHeight="1" x14ac:dyDescent="0.2">
      <c r="A29" s="20">
        <v>20</v>
      </c>
      <c r="B29" s="40" t="s">
        <v>135</v>
      </c>
      <c r="C29" s="40">
        <v>195</v>
      </c>
      <c r="D29" s="40">
        <v>1</v>
      </c>
      <c r="E29" s="105" t="s">
        <v>997</v>
      </c>
      <c r="F29" s="106" t="s">
        <v>998</v>
      </c>
      <c r="G29" s="96" t="s">
        <v>477</v>
      </c>
      <c r="H29" s="40" t="s">
        <v>478</v>
      </c>
      <c r="I29" s="40" t="s">
        <v>979</v>
      </c>
      <c r="J29" s="40"/>
      <c r="K29" s="40" t="s">
        <v>268</v>
      </c>
      <c r="L29" s="40" t="s">
        <v>988</v>
      </c>
      <c r="M29" s="40" t="s">
        <v>481</v>
      </c>
      <c r="N29" s="40" t="s">
        <v>175</v>
      </c>
      <c r="O29" s="40" t="s">
        <v>157</v>
      </c>
      <c r="P29" s="40" t="s">
        <v>16</v>
      </c>
      <c r="Q29" s="97" t="s">
        <v>268</v>
      </c>
      <c r="R29" s="97"/>
      <c r="S29" s="97"/>
      <c r="T29" s="40"/>
      <c r="U29" s="40"/>
      <c r="V29" s="40" t="s">
        <v>268</v>
      </c>
      <c r="W29" s="40" t="s">
        <v>279</v>
      </c>
      <c r="X29" s="40" t="s">
        <v>279</v>
      </c>
      <c r="Y29" s="40" t="s">
        <v>268</v>
      </c>
      <c r="Z29" s="40"/>
      <c r="AA29" s="40" t="s">
        <v>268</v>
      </c>
      <c r="AB29" s="40"/>
      <c r="AC29" s="40" t="s">
        <v>268</v>
      </c>
      <c r="AD29" s="40"/>
      <c r="AE29" s="40"/>
      <c r="AF29" s="40">
        <f>IF(Q29="x",1,0)+IF(R29="x",2,0)+IF(S29="x",3,0)+IF(T29="x",3,0)+IF(U29="x",2,0)+IF(V29="x",1,0)+IF(W29="x",3,0)+IF(X29="x",2,0)+IF(Y29="x",1,0)+IF(Z29="x",3,0)+IF(AA29="x",2,0)+IF(AB29="x",1,0)+IF(AC29="x",3,0)+IF(AD29="x",2,0)+IF(AE29="x",1,0)+(VLOOKUP(P29,[14]LISTA!$I$2:$K$5,3,FALSE))</f>
        <v>9</v>
      </c>
      <c r="AG29" s="43" t="str">
        <f t="shared" si="0"/>
        <v>Moderado</v>
      </c>
    </row>
    <row r="30" spans="1:208" ht="38.25" x14ac:dyDescent="0.2">
      <c r="A30" s="40">
        <v>21</v>
      </c>
      <c r="B30" s="40" t="s">
        <v>135</v>
      </c>
      <c r="C30" s="40">
        <v>205</v>
      </c>
      <c r="D30" s="40">
        <v>4</v>
      </c>
      <c r="E30" s="105" t="s">
        <v>999</v>
      </c>
      <c r="F30" s="106" t="s">
        <v>1000</v>
      </c>
      <c r="G30" s="96" t="s">
        <v>477</v>
      </c>
      <c r="H30" s="40" t="s">
        <v>484</v>
      </c>
      <c r="I30" s="40" t="s">
        <v>479</v>
      </c>
      <c r="J30" s="40"/>
      <c r="K30" s="40" t="s">
        <v>268</v>
      </c>
      <c r="L30" s="40" t="s">
        <v>958</v>
      </c>
      <c r="M30" s="40" t="s">
        <v>481</v>
      </c>
      <c r="N30" s="40" t="s">
        <v>177</v>
      </c>
      <c r="O30" s="40" t="s">
        <v>48</v>
      </c>
      <c r="P30" s="40" t="s">
        <v>16</v>
      </c>
      <c r="Q30" s="97" t="s">
        <v>268</v>
      </c>
      <c r="R30" s="97"/>
      <c r="S30" s="97"/>
      <c r="T30" s="40"/>
      <c r="U30" s="40"/>
      <c r="V30" s="40" t="s">
        <v>268</v>
      </c>
      <c r="W30" s="40" t="s">
        <v>279</v>
      </c>
      <c r="X30" s="40" t="s">
        <v>279</v>
      </c>
      <c r="Y30" s="40" t="s">
        <v>268</v>
      </c>
      <c r="Z30" s="40"/>
      <c r="AA30" s="40"/>
      <c r="AB30" s="40" t="s">
        <v>268</v>
      </c>
      <c r="AC30" s="40"/>
      <c r="AD30" s="40"/>
      <c r="AE30" s="40" t="s">
        <v>268</v>
      </c>
      <c r="AF30" s="40">
        <f>IF(Q30="x",1,0)+IF(R30="x",2,0)+IF(S30="x",3,0)+IF(T30="x",3,0)+IF(U30="x",2,0)+IF(V30="x",1,0)+IF(W30="x",3,0)+IF(X30="x",2,0)+IF(Y30="x",1,0)+IF(Z30="x",3,0)+IF(AA30="x",2,0)+IF(AB30="x",1,0)+IF(AC30="x",3,0)+IF(AD30="x",2,0)+IF(AE30="x",1,0)+(VLOOKUP(P30,[14]LISTA!$I$2:$K$5,3,FALSE))</f>
        <v>6</v>
      </c>
      <c r="AG30" s="43" t="str">
        <f t="shared" si="0"/>
        <v>Moderado</v>
      </c>
    </row>
    <row r="31" spans="1:208" ht="38.25" x14ac:dyDescent="0.2">
      <c r="A31" s="20">
        <v>22</v>
      </c>
      <c r="B31" s="40" t="s">
        <v>135</v>
      </c>
      <c r="C31" s="40">
        <v>205</v>
      </c>
      <c r="D31" s="40">
        <v>4</v>
      </c>
      <c r="E31" s="105" t="s">
        <v>1001</v>
      </c>
      <c r="F31" s="106" t="s">
        <v>1002</v>
      </c>
      <c r="G31" s="96" t="s">
        <v>477</v>
      </c>
      <c r="H31" s="40" t="s">
        <v>484</v>
      </c>
      <c r="I31" s="40" t="s">
        <v>479</v>
      </c>
      <c r="J31" s="40"/>
      <c r="K31" s="40" t="s">
        <v>268</v>
      </c>
      <c r="L31" s="40" t="s">
        <v>958</v>
      </c>
      <c r="M31" s="40" t="s">
        <v>481</v>
      </c>
      <c r="N31" s="40" t="s">
        <v>175</v>
      </c>
      <c r="O31" s="40" t="s">
        <v>157</v>
      </c>
      <c r="P31" s="40" t="s">
        <v>16</v>
      </c>
      <c r="Q31" s="97" t="s">
        <v>268</v>
      </c>
      <c r="R31" s="97"/>
      <c r="S31" s="97"/>
      <c r="T31" s="40"/>
      <c r="U31" s="40"/>
      <c r="V31" s="40" t="s">
        <v>268</v>
      </c>
      <c r="W31" s="40" t="s">
        <v>279</v>
      </c>
      <c r="X31" s="40" t="s">
        <v>279</v>
      </c>
      <c r="Y31" s="40" t="s">
        <v>268</v>
      </c>
      <c r="Z31" s="40"/>
      <c r="AA31" s="40"/>
      <c r="AB31" s="40" t="s">
        <v>268</v>
      </c>
      <c r="AC31" s="40"/>
      <c r="AD31" s="40"/>
      <c r="AE31" s="40" t="s">
        <v>268</v>
      </c>
      <c r="AF31" s="40">
        <f>IF(Q31="x",1,0)+IF(R31="x",2,0)+IF(S31="x",3,0)+IF(T31="x",3,0)+IF(U31="x",2,0)+IF(V31="x",1,0)+IF(W31="x",3,0)+IF(X31="x",2,0)+IF(Y31="x",1,0)+IF(Z31="x",3,0)+IF(AA31="x",2,0)+IF(AB31="x",1,0)+IF(AC31="x",3,0)+IF(AD31="x",2,0)+IF(AE31="x",1,0)+(VLOOKUP(P31,[14]LISTA!$I$2:$K$5,3,FALSE))</f>
        <v>6</v>
      </c>
      <c r="AG31" s="43" t="str">
        <f t="shared" si="0"/>
        <v>Moderado</v>
      </c>
    </row>
    <row r="32" spans="1:208" ht="49.5" customHeight="1" x14ac:dyDescent="0.2">
      <c r="A32" s="40">
        <v>23</v>
      </c>
      <c r="B32" s="40" t="s">
        <v>135</v>
      </c>
      <c r="C32" s="40">
        <v>205</v>
      </c>
      <c r="D32" s="40">
        <v>4</v>
      </c>
      <c r="E32" s="105" t="s">
        <v>1003</v>
      </c>
      <c r="F32" s="106" t="s">
        <v>515</v>
      </c>
      <c r="G32" s="96" t="s">
        <v>477</v>
      </c>
      <c r="H32" s="40" t="s">
        <v>484</v>
      </c>
      <c r="I32" s="40" t="s">
        <v>479</v>
      </c>
      <c r="J32" s="40"/>
      <c r="K32" s="40" t="s">
        <v>268</v>
      </c>
      <c r="L32" s="40" t="s">
        <v>958</v>
      </c>
      <c r="M32" s="40" t="s">
        <v>481</v>
      </c>
      <c r="N32" s="40" t="s">
        <v>175</v>
      </c>
      <c r="O32" s="40" t="s">
        <v>282</v>
      </c>
      <c r="P32" s="40" t="s">
        <v>22</v>
      </c>
      <c r="Q32" s="97" t="s">
        <v>268</v>
      </c>
      <c r="R32" s="97"/>
      <c r="S32" s="97"/>
      <c r="T32" s="40"/>
      <c r="U32" s="40"/>
      <c r="V32" s="40" t="s">
        <v>268</v>
      </c>
      <c r="W32" s="40" t="s">
        <v>279</v>
      </c>
      <c r="X32" s="40" t="s">
        <v>279</v>
      </c>
      <c r="Y32" s="40" t="s">
        <v>268</v>
      </c>
      <c r="Z32" s="40"/>
      <c r="AA32" s="40"/>
      <c r="AB32" s="40" t="s">
        <v>268</v>
      </c>
      <c r="AC32" s="40"/>
      <c r="AD32" s="40"/>
      <c r="AE32" s="40" t="s">
        <v>268</v>
      </c>
      <c r="AF32" s="40">
        <f>IF(Q32="x",1,0)+IF(R32="x",2,0)+IF(S32="x",3,0)+IF(T32="x",3,0)+IF(U32="x",2,0)+IF(V32="x",1,0)+IF(W32="x",3,0)+IF(X32="x",2,0)+IF(Y32="x",1,0)+IF(Z32="x",3,0)+IF(AA32="x",2,0)+IF(AB32="x",1,0)+IF(AC32="x",3,0)+IF(AD32="x",2,0)+IF(AE32="x",1,0)+(VLOOKUP(P32,[14]LISTA!$I$2:$K$5,3,FALSE))</f>
        <v>6</v>
      </c>
      <c r="AG32" s="43" t="str">
        <f t="shared" si="0"/>
        <v>Moderado</v>
      </c>
    </row>
    <row r="33" spans="1:33" ht="56.25" customHeight="1" x14ac:dyDescent="0.2">
      <c r="A33" s="20">
        <v>24</v>
      </c>
      <c r="B33" s="40" t="s">
        <v>135</v>
      </c>
      <c r="C33" s="40">
        <v>205</v>
      </c>
      <c r="D33" s="40">
        <v>4</v>
      </c>
      <c r="E33" s="105" t="s">
        <v>1004</v>
      </c>
      <c r="F33" s="106" t="s">
        <v>1005</v>
      </c>
      <c r="G33" s="96" t="s">
        <v>477</v>
      </c>
      <c r="H33" s="40" t="s">
        <v>484</v>
      </c>
      <c r="I33" s="40" t="s">
        <v>479</v>
      </c>
      <c r="J33" s="40"/>
      <c r="K33" s="40" t="s">
        <v>268</v>
      </c>
      <c r="L33" s="40" t="s">
        <v>958</v>
      </c>
      <c r="M33" s="40" t="s">
        <v>481</v>
      </c>
      <c r="N33" s="40" t="s">
        <v>175</v>
      </c>
      <c r="O33" s="40" t="s">
        <v>282</v>
      </c>
      <c r="P33" s="40" t="s">
        <v>22</v>
      </c>
      <c r="Q33" s="97" t="s">
        <v>268</v>
      </c>
      <c r="R33" s="97"/>
      <c r="S33" s="97"/>
      <c r="T33" s="40"/>
      <c r="U33" s="40"/>
      <c r="V33" s="40" t="s">
        <v>268</v>
      </c>
      <c r="W33" s="40" t="s">
        <v>279</v>
      </c>
      <c r="X33" s="40" t="s">
        <v>279</v>
      </c>
      <c r="Y33" s="40" t="s">
        <v>268</v>
      </c>
      <c r="Z33" s="40"/>
      <c r="AA33" s="40"/>
      <c r="AB33" s="40" t="s">
        <v>268</v>
      </c>
      <c r="AC33" s="40"/>
      <c r="AD33" s="40"/>
      <c r="AE33" s="40" t="s">
        <v>268</v>
      </c>
      <c r="AF33" s="40">
        <f>IF(Q33="x",1,0)+IF(R33="x",2,0)+IF(S33="x",3,0)+IF(T33="x",3,0)+IF(U33="x",2,0)+IF(V33="x",1,0)+IF(W33="x",3,0)+IF(X33="x",2,0)+IF(Y33="x",1,0)+IF(Z33="x",3,0)+IF(AA33="x",2,0)+IF(AB33="x",1,0)+IF(AC33="x",3,0)+IF(AD33="x",2,0)+IF(AE33="x",1,0)+(VLOOKUP(P33,[14]LISTA!$I$2:$K$5,3,FALSE))</f>
        <v>6</v>
      </c>
      <c r="AG33" s="43" t="str">
        <f t="shared" si="0"/>
        <v>Moderado</v>
      </c>
    </row>
    <row r="34" spans="1:33" ht="57.75" customHeight="1" x14ac:dyDescent="0.2">
      <c r="A34" s="40">
        <v>25</v>
      </c>
      <c r="B34" s="40" t="s">
        <v>135</v>
      </c>
      <c r="C34" s="40">
        <v>205</v>
      </c>
      <c r="D34" s="40">
        <v>4</v>
      </c>
      <c r="E34" s="105" t="s">
        <v>1006</v>
      </c>
      <c r="F34" s="106" t="s">
        <v>1002</v>
      </c>
      <c r="G34" s="96" t="s">
        <v>477</v>
      </c>
      <c r="H34" s="40" t="s">
        <v>484</v>
      </c>
      <c r="I34" s="40" t="s">
        <v>479</v>
      </c>
      <c r="J34" s="40"/>
      <c r="K34" s="40" t="s">
        <v>268</v>
      </c>
      <c r="L34" s="40" t="s">
        <v>958</v>
      </c>
      <c r="M34" s="40" t="s">
        <v>481</v>
      </c>
      <c r="N34" s="40" t="s">
        <v>175</v>
      </c>
      <c r="O34" s="40" t="s">
        <v>282</v>
      </c>
      <c r="P34" s="40" t="s">
        <v>22</v>
      </c>
      <c r="Q34" s="97" t="s">
        <v>268</v>
      </c>
      <c r="R34" s="97"/>
      <c r="S34" s="97"/>
      <c r="T34" s="40"/>
      <c r="U34" s="40"/>
      <c r="V34" s="40" t="s">
        <v>268</v>
      </c>
      <c r="W34" s="40" t="s">
        <v>279</v>
      </c>
      <c r="X34" s="40" t="s">
        <v>279</v>
      </c>
      <c r="Y34" s="40" t="s">
        <v>268</v>
      </c>
      <c r="Z34" s="40"/>
      <c r="AA34" s="40"/>
      <c r="AB34" s="40" t="s">
        <v>268</v>
      </c>
      <c r="AC34" s="40"/>
      <c r="AD34" s="40"/>
      <c r="AE34" s="40" t="s">
        <v>268</v>
      </c>
      <c r="AF34" s="40">
        <f>IF(Q34="x",1,0)+IF(R34="x",2,0)+IF(S34="x",3,0)+IF(T34="x",3,0)+IF(U34="x",2,0)+IF(V34="x",1,0)+IF(W34="x",3,0)+IF(X34="x",2,0)+IF(Y34="x",1,0)+IF(Z34="x",3,0)+IF(AA34="x",2,0)+IF(AB34="x",1,0)+IF(AC34="x",3,0)+IF(AD34="x",2,0)+IF(AE34="x",1,0)+(VLOOKUP(P34,[14]LISTA!$I$2:$K$5,3,FALSE))</f>
        <v>6</v>
      </c>
      <c r="AG34" s="43" t="str">
        <f t="shared" si="0"/>
        <v>Moderado</v>
      </c>
    </row>
    <row r="35" spans="1:33" ht="51" x14ac:dyDescent="0.2">
      <c r="A35" s="20">
        <v>26</v>
      </c>
      <c r="B35" s="40" t="s">
        <v>135</v>
      </c>
      <c r="C35" s="40">
        <v>205</v>
      </c>
      <c r="D35" s="40">
        <v>4</v>
      </c>
      <c r="E35" s="105" t="s">
        <v>1007</v>
      </c>
      <c r="F35" s="106" t="s">
        <v>1008</v>
      </c>
      <c r="G35" s="96" t="s">
        <v>477</v>
      </c>
      <c r="H35" s="40" t="s">
        <v>484</v>
      </c>
      <c r="I35" s="40" t="s">
        <v>979</v>
      </c>
      <c r="J35" s="40"/>
      <c r="K35" s="40" t="s">
        <v>268</v>
      </c>
      <c r="L35" s="40" t="s">
        <v>958</v>
      </c>
      <c r="M35" s="40" t="s">
        <v>481</v>
      </c>
      <c r="N35" s="40" t="s">
        <v>175</v>
      </c>
      <c r="O35" s="40" t="s">
        <v>282</v>
      </c>
      <c r="P35" s="40" t="s">
        <v>22</v>
      </c>
      <c r="Q35" s="97" t="s">
        <v>268</v>
      </c>
      <c r="R35" s="97"/>
      <c r="S35" s="97"/>
      <c r="T35" s="40"/>
      <c r="U35" s="40"/>
      <c r="V35" s="40" t="s">
        <v>268</v>
      </c>
      <c r="W35" s="40" t="s">
        <v>279</v>
      </c>
      <c r="X35" s="40" t="s">
        <v>279</v>
      </c>
      <c r="Y35" s="40" t="s">
        <v>268</v>
      </c>
      <c r="Z35" s="40"/>
      <c r="AA35" s="40"/>
      <c r="AB35" s="40" t="s">
        <v>268</v>
      </c>
      <c r="AC35" s="40"/>
      <c r="AD35" s="40"/>
      <c r="AE35" s="40" t="s">
        <v>268</v>
      </c>
      <c r="AF35" s="40">
        <f>IF(Q35="x",1,0)+IF(R35="x",2,0)+IF(S35="x",3,0)+IF(T35="x",3,0)+IF(U35="x",2,0)+IF(V35="x",1,0)+IF(W35="x",3,0)+IF(X35="x",2,0)+IF(Y35="x",1,0)+IF(Z35="x",3,0)+IF(AA35="x",2,0)+IF(AB35="x",1,0)+IF(AC35="x",3,0)+IF(AD35="x",2,0)+IF(AE35="x",1,0)+(VLOOKUP(P35,[14]LISTA!$I$2:$K$5,3,FALSE))</f>
        <v>6</v>
      </c>
      <c r="AG35" s="43" t="str">
        <f t="shared" si="0"/>
        <v>Moderado</v>
      </c>
    </row>
    <row r="36" spans="1:33" ht="38.25" x14ac:dyDescent="0.2">
      <c r="A36" s="40">
        <v>27</v>
      </c>
      <c r="B36" s="40" t="s">
        <v>135</v>
      </c>
      <c r="C36" s="40">
        <v>205</v>
      </c>
      <c r="D36" s="40">
        <v>4</v>
      </c>
      <c r="E36" s="105" t="s">
        <v>1009</v>
      </c>
      <c r="F36" s="106" t="s">
        <v>1010</v>
      </c>
      <c r="G36" s="96" t="s">
        <v>477</v>
      </c>
      <c r="H36" s="40" t="s">
        <v>484</v>
      </c>
      <c r="I36" s="40" t="s">
        <v>479</v>
      </c>
      <c r="J36" s="40"/>
      <c r="K36" s="40" t="s">
        <v>268</v>
      </c>
      <c r="L36" s="40" t="s">
        <v>958</v>
      </c>
      <c r="M36" s="40" t="s">
        <v>481</v>
      </c>
      <c r="N36" s="40" t="s">
        <v>177</v>
      </c>
      <c r="O36" s="40" t="s">
        <v>282</v>
      </c>
      <c r="P36" s="40" t="s">
        <v>16</v>
      </c>
      <c r="Q36" s="97" t="s">
        <v>268</v>
      </c>
      <c r="R36" s="97"/>
      <c r="S36" s="97"/>
      <c r="T36" s="40"/>
      <c r="U36" s="40"/>
      <c r="V36" s="40" t="s">
        <v>268</v>
      </c>
      <c r="W36" s="40" t="s">
        <v>279</v>
      </c>
      <c r="X36" s="40" t="s">
        <v>279</v>
      </c>
      <c r="Y36" s="40" t="s">
        <v>268</v>
      </c>
      <c r="Z36" s="40"/>
      <c r="AA36" s="40"/>
      <c r="AB36" s="40" t="s">
        <v>268</v>
      </c>
      <c r="AC36" s="40"/>
      <c r="AD36" s="40"/>
      <c r="AE36" s="40" t="s">
        <v>268</v>
      </c>
      <c r="AF36" s="40">
        <f>IF(Q36="x",1,0)+IF(R36="x",2,0)+IF(S36="x",3,0)+IF(T36="x",3,0)+IF(U36="x",2,0)+IF(V36="x",1,0)+IF(W36="x",3,0)+IF(X36="x",2,0)+IF(Y36="x",1,0)+IF(Z36="x",3,0)+IF(AA36="x",2,0)+IF(AB36="x",1,0)+IF(AC36="x",3,0)+IF(AD36="x",2,0)+IF(AE36="x",1,0)+(VLOOKUP(P36,[14]LISTA!$I$2:$K$5,3,FALSE))</f>
        <v>6</v>
      </c>
      <c r="AG36" s="43" t="str">
        <f t="shared" si="0"/>
        <v>Moderado</v>
      </c>
    </row>
    <row r="37" spans="1:33" ht="38.25" x14ac:dyDescent="0.2">
      <c r="A37" s="20">
        <v>28</v>
      </c>
      <c r="B37" s="40" t="s">
        <v>135</v>
      </c>
      <c r="C37" s="40">
        <v>205</v>
      </c>
      <c r="D37" s="40">
        <v>4</v>
      </c>
      <c r="E37" s="105" t="s">
        <v>1011</v>
      </c>
      <c r="F37" s="106" t="s">
        <v>1012</v>
      </c>
      <c r="G37" s="96" t="s">
        <v>477</v>
      </c>
      <c r="H37" s="40" t="s">
        <v>484</v>
      </c>
      <c r="I37" s="40" t="s">
        <v>979</v>
      </c>
      <c r="J37" s="40"/>
      <c r="K37" s="40" t="s">
        <v>268</v>
      </c>
      <c r="L37" s="40" t="s">
        <v>958</v>
      </c>
      <c r="M37" s="40" t="s">
        <v>481</v>
      </c>
      <c r="N37" s="40" t="s">
        <v>177</v>
      </c>
      <c r="O37" s="40" t="s">
        <v>282</v>
      </c>
      <c r="P37" s="40" t="s">
        <v>16</v>
      </c>
      <c r="Q37" s="97" t="s">
        <v>268</v>
      </c>
      <c r="R37" s="97"/>
      <c r="S37" s="97"/>
      <c r="T37" s="40"/>
      <c r="U37" s="40"/>
      <c r="V37" s="40" t="s">
        <v>268</v>
      </c>
      <c r="W37" s="40" t="s">
        <v>279</v>
      </c>
      <c r="X37" s="40" t="s">
        <v>279</v>
      </c>
      <c r="Y37" s="40" t="s">
        <v>268</v>
      </c>
      <c r="Z37" s="40"/>
      <c r="AA37" s="40"/>
      <c r="AB37" s="40" t="s">
        <v>268</v>
      </c>
      <c r="AC37" s="40"/>
      <c r="AD37" s="40"/>
      <c r="AE37" s="40" t="s">
        <v>268</v>
      </c>
      <c r="AF37" s="40">
        <f>IF(Q37="x",1,0)+IF(R37="x",2,0)+IF(S37="x",3,0)+IF(T37="x",3,0)+IF(U37="x",2,0)+IF(V37="x",1,0)+IF(W37="x",3,0)+IF(X37="x",2,0)+IF(Y37="x",1,0)+IF(Z37="x",3,0)+IF(AA37="x",2,0)+IF(AB37="x",1,0)+IF(AC37="x",3,0)+IF(AD37="x",2,0)+IF(AE37="x",1,0)+(VLOOKUP(P37,[14]LISTA!$I$2:$K$5,3,FALSE))</f>
        <v>6</v>
      </c>
      <c r="AG37" s="43" t="str">
        <f t="shared" si="0"/>
        <v>Moderado</v>
      </c>
    </row>
    <row r="38" spans="1:33" ht="42.75" customHeight="1" x14ac:dyDescent="0.2">
      <c r="A38" s="40">
        <v>29</v>
      </c>
      <c r="B38" s="40" t="s">
        <v>135</v>
      </c>
      <c r="C38" s="40">
        <v>205</v>
      </c>
      <c r="D38" s="40">
        <v>4</v>
      </c>
      <c r="E38" s="105" t="s">
        <v>1013</v>
      </c>
      <c r="F38" s="106" t="s">
        <v>1014</v>
      </c>
      <c r="G38" s="96" t="s">
        <v>477</v>
      </c>
      <c r="H38" s="40" t="s">
        <v>987</v>
      </c>
      <c r="I38" s="40" t="s">
        <v>979</v>
      </c>
      <c r="J38" s="40"/>
      <c r="K38" s="40" t="s">
        <v>268</v>
      </c>
      <c r="L38" s="40" t="s">
        <v>958</v>
      </c>
      <c r="M38" s="40" t="s">
        <v>481</v>
      </c>
      <c r="N38" s="40" t="s">
        <v>177</v>
      </c>
      <c r="O38" s="40" t="s">
        <v>282</v>
      </c>
      <c r="P38" s="40" t="s">
        <v>16</v>
      </c>
      <c r="Q38" s="97" t="s">
        <v>268</v>
      </c>
      <c r="R38" s="97"/>
      <c r="S38" s="97"/>
      <c r="T38" s="40"/>
      <c r="U38" s="40"/>
      <c r="V38" s="40" t="s">
        <v>268</v>
      </c>
      <c r="W38" s="40" t="s">
        <v>279</v>
      </c>
      <c r="X38" s="40" t="s">
        <v>279</v>
      </c>
      <c r="Y38" s="40" t="s">
        <v>268</v>
      </c>
      <c r="Z38" s="40"/>
      <c r="AA38" s="40"/>
      <c r="AB38" s="40" t="s">
        <v>268</v>
      </c>
      <c r="AC38" s="40"/>
      <c r="AD38" s="40"/>
      <c r="AE38" s="40" t="s">
        <v>268</v>
      </c>
      <c r="AF38" s="40">
        <f>IF(Q38="x",1,0)+IF(R38="x",2,0)+IF(S38="x",3,0)+IF(T38="x",3,0)+IF(U38="x",2,0)+IF(V38="x",1,0)+IF(W38="x",3,0)+IF(X38="x",2,0)+IF(Y38="x",1,0)+IF(Z38="x",3,0)+IF(AA38="x",2,0)+IF(AB38="x",1,0)+IF(AC38="x",3,0)+IF(AD38="x",2,0)+IF(AE38="x",1,0)+(VLOOKUP(P38,[14]LISTA!$I$2:$K$5,3,FALSE))</f>
        <v>6</v>
      </c>
      <c r="AG38" s="43" t="str">
        <f t="shared" si="0"/>
        <v>Moderado</v>
      </c>
    </row>
    <row r="39" spans="1:33" ht="38.25" x14ac:dyDescent="0.2">
      <c r="A39" s="20">
        <v>30</v>
      </c>
      <c r="B39" s="40" t="s">
        <v>135</v>
      </c>
      <c r="C39" s="40">
        <v>205</v>
      </c>
      <c r="D39" s="40">
        <v>4</v>
      </c>
      <c r="E39" s="105" t="s">
        <v>1015</v>
      </c>
      <c r="F39" s="106" t="s">
        <v>1016</v>
      </c>
      <c r="G39" s="96" t="s">
        <v>477</v>
      </c>
      <c r="H39" s="40" t="s">
        <v>484</v>
      </c>
      <c r="I39" s="40" t="s">
        <v>479</v>
      </c>
      <c r="J39" s="40"/>
      <c r="K39" s="40" t="s">
        <v>268</v>
      </c>
      <c r="L39" s="40" t="s">
        <v>958</v>
      </c>
      <c r="M39" s="40" t="s">
        <v>481</v>
      </c>
      <c r="N39" s="40" t="s">
        <v>175</v>
      </c>
      <c r="O39" s="40" t="s">
        <v>157</v>
      </c>
      <c r="P39" s="40" t="s">
        <v>16</v>
      </c>
      <c r="Q39" s="97" t="s">
        <v>268</v>
      </c>
      <c r="R39" s="97"/>
      <c r="S39" s="97"/>
      <c r="T39" s="40"/>
      <c r="U39" s="40"/>
      <c r="V39" s="40" t="s">
        <v>268</v>
      </c>
      <c r="W39" s="40" t="s">
        <v>279</v>
      </c>
      <c r="X39" s="40" t="s">
        <v>279</v>
      </c>
      <c r="Y39" s="40" t="s">
        <v>268</v>
      </c>
      <c r="Z39" s="40"/>
      <c r="AA39" s="40"/>
      <c r="AB39" s="40" t="s">
        <v>268</v>
      </c>
      <c r="AC39" s="40"/>
      <c r="AD39" s="40"/>
      <c r="AE39" s="40" t="s">
        <v>268</v>
      </c>
      <c r="AF39" s="40">
        <f>IF(Q39="x",1,0)+IF(R39="x",2,0)+IF(S39="x",3,0)+IF(T39="x",3,0)+IF(U39="x",2,0)+IF(V39="x",1,0)+IF(W39="x",3,0)+IF(X39="x",2,0)+IF(Y39="x",1,0)+IF(Z39="x",3,0)+IF(AA39="x",2,0)+IF(AB39="x",1,0)+IF(AC39="x",3,0)+IF(AD39="x",2,0)+IF(AE39="x",1,0)+(VLOOKUP(P39,[14]LISTA!$I$2:$K$5,3,FALSE))</f>
        <v>6</v>
      </c>
      <c r="AG39" s="43" t="str">
        <f t="shared" si="0"/>
        <v>Moderado</v>
      </c>
    </row>
    <row r="40" spans="1:33" ht="40.5" customHeight="1" x14ac:dyDescent="0.2">
      <c r="A40" s="40">
        <v>31</v>
      </c>
      <c r="B40" s="40" t="s">
        <v>135</v>
      </c>
      <c r="C40" s="40">
        <v>205</v>
      </c>
      <c r="D40" s="40">
        <v>4</v>
      </c>
      <c r="E40" s="105" t="s">
        <v>1017</v>
      </c>
      <c r="F40" s="106" t="s">
        <v>1018</v>
      </c>
      <c r="G40" s="96" t="s">
        <v>477</v>
      </c>
      <c r="H40" s="40" t="s">
        <v>484</v>
      </c>
      <c r="I40" s="40" t="s">
        <v>979</v>
      </c>
      <c r="J40" s="40"/>
      <c r="K40" s="40" t="s">
        <v>268</v>
      </c>
      <c r="L40" s="40" t="s">
        <v>958</v>
      </c>
      <c r="M40" s="40" t="s">
        <v>481</v>
      </c>
      <c r="N40" s="40" t="s">
        <v>175</v>
      </c>
      <c r="O40" s="40" t="s">
        <v>157</v>
      </c>
      <c r="P40" s="40" t="s">
        <v>16</v>
      </c>
      <c r="Q40" s="97" t="s">
        <v>268</v>
      </c>
      <c r="R40" s="97"/>
      <c r="S40" s="97"/>
      <c r="T40" s="40"/>
      <c r="U40" s="40"/>
      <c r="V40" s="40" t="s">
        <v>268</v>
      </c>
      <c r="W40" s="40" t="s">
        <v>279</v>
      </c>
      <c r="X40" s="40" t="s">
        <v>279</v>
      </c>
      <c r="Y40" s="40" t="s">
        <v>268</v>
      </c>
      <c r="Z40" s="40"/>
      <c r="AA40" s="40"/>
      <c r="AB40" s="40" t="s">
        <v>268</v>
      </c>
      <c r="AC40" s="40"/>
      <c r="AD40" s="40"/>
      <c r="AE40" s="40" t="s">
        <v>268</v>
      </c>
      <c r="AF40" s="40">
        <f>IF(Q40="x",1,0)+IF(R40="x",2,0)+IF(S40="x",3,0)+IF(T40="x",3,0)+IF(U40="x",2,0)+IF(V40="x",1,0)+IF(W40="x",3,0)+IF(X40="x",2,0)+IF(Y40="x",1,0)+IF(Z40="x",3,0)+IF(AA40="x",2,0)+IF(AB40="x",1,0)+IF(AC40="x",3,0)+IF(AD40="x",2,0)+IF(AE40="x",1,0)+(VLOOKUP(P40,[14]LISTA!$I$2:$K$5,3,FALSE))</f>
        <v>6</v>
      </c>
      <c r="AG40" s="43" t="str">
        <f t="shared" si="0"/>
        <v>Moderado</v>
      </c>
    </row>
    <row r="41" spans="1:33" ht="38.25" x14ac:dyDescent="0.2">
      <c r="A41" s="20">
        <v>32</v>
      </c>
      <c r="B41" s="40" t="s">
        <v>135</v>
      </c>
      <c r="C41" s="40">
        <v>205</v>
      </c>
      <c r="D41" s="40">
        <v>4</v>
      </c>
      <c r="E41" s="105" t="s">
        <v>1019</v>
      </c>
      <c r="F41" s="106" t="s">
        <v>1020</v>
      </c>
      <c r="G41" s="96" t="s">
        <v>477</v>
      </c>
      <c r="H41" s="40" t="s">
        <v>987</v>
      </c>
      <c r="I41" s="40" t="s">
        <v>979</v>
      </c>
      <c r="J41" s="40"/>
      <c r="K41" s="40" t="s">
        <v>268</v>
      </c>
      <c r="L41" s="40" t="s">
        <v>958</v>
      </c>
      <c r="M41" s="40" t="s">
        <v>481</v>
      </c>
      <c r="N41" s="40" t="s">
        <v>175</v>
      </c>
      <c r="O41" s="40" t="s">
        <v>282</v>
      </c>
      <c r="P41" s="40" t="s">
        <v>16</v>
      </c>
      <c r="Q41" s="97" t="s">
        <v>268</v>
      </c>
      <c r="R41" s="97"/>
      <c r="S41" s="97"/>
      <c r="T41" s="40"/>
      <c r="U41" s="40"/>
      <c r="V41" s="40" t="s">
        <v>268</v>
      </c>
      <c r="W41" s="40" t="s">
        <v>279</v>
      </c>
      <c r="X41" s="40" t="s">
        <v>279</v>
      </c>
      <c r="Y41" s="40" t="s">
        <v>268</v>
      </c>
      <c r="Z41" s="40"/>
      <c r="AA41" s="40"/>
      <c r="AB41" s="40" t="s">
        <v>268</v>
      </c>
      <c r="AC41" s="40"/>
      <c r="AD41" s="40"/>
      <c r="AE41" s="40" t="s">
        <v>268</v>
      </c>
      <c r="AF41" s="40">
        <f>IF(Q41="x",1,0)+IF(R41="x",2,0)+IF(S41="x",3,0)+IF(T41="x",3,0)+IF(U41="x",2,0)+IF(V41="x",1,0)+IF(W41="x",3,0)+IF(X41="x",2,0)+IF(Y41="x",1,0)+IF(Z41="x",3,0)+IF(AA41="x",2,0)+IF(AB41="x",1,0)+IF(AC41="x",3,0)+IF(AD41="x",2,0)+IF(AE41="x",1,0)+(VLOOKUP(P41,[14]LISTA!$I$2:$K$5,3,FALSE))</f>
        <v>6</v>
      </c>
      <c r="AG41" s="43" t="str">
        <f t="shared" si="0"/>
        <v>Moderado</v>
      </c>
    </row>
    <row r="42" spans="1:33" ht="38.25" x14ac:dyDescent="0.2">
      <c r="A42" s="40">
        <v>33</v>
      </c>
      <c r="B42" s="40" t="s">
        <v>135</v>
      </c>
      <c r="C42" s="40">
        <v>205</v>
      </c>
      <c r="D42" s="40">
        <v>4</v>
      </c>
      <c r="E42" s="105" t="s">
        <v>1021</v>
      </c>
      <c r="F42" s="106" t="s">
        <v>1022</v>
      </c>
      <c r="G42" s="96" t="s">
        <v>477</v>
      </c>
      <c r="H42" s="40" t="s">
        <v>987</v>
      </c>
      <c r="I42" s="40" t="s">
        <v>979</v>
      </c>
      <c r="J42" s="40"/>
      <c r="K42" s="40" t="s">
        <v>268</v>
      </c>
      <c r="L42" s="40" t="s">
        <v>958</v>
      </c>
      <c r="M42" s="40" t="s">
        <v>481</v>
      </c>
      <c r="N42" s="40" t="s">
        <v>175</v>
      </c>
      <c r="O42" s="40" t="s">
        <v>282</v>
      </c>
      <c r="P42" s="40" t="s">
        <v>16</v>
      </c>
      <c r="Q42" s="97" t="s">
        <v>268</v>
      </c>
      <c r="R42" s="97"/>
      <c r="S42" s="97"/>
      <c r="T42" s="40"/>
      <c r="U42" s="40"/>
      <c r="V42" s="40" t="s">
        <v>268</v>
      </c>
      <c r="W42" s="40" t="s">
        <v>279</v>
      </c>
      <c r="X42" s="40" t="s">
        <v>279</v>
      </c>
      <c r="Y42" s="40" t="s">
        <v>268</v>
      </c>
      <c r="Z42" s="40"/>
      <c r="AA42" s="40"/>
      <c r="AB42" s="40" t="s">
        <v>268</v>
      </c>
      <c r="AC42" s="40"/>
      <c r="AD42" s="40"/>
      <c r="AE42" s="40" t="s">
        <v>268</v>
      </c>
      <c r="AF42" s="40">
        <f>IF(Q42="x",1,0)+IF(R42="x",2,0)+IF(S42="x",3,0)+IF(T42="x",3,0)+IF(U42="x",2,0)+IF(V42="x",1,0)+IF(W42="x",3,0)+IF(X42="x",2,0)+IF(Y42="x",1,0)+IF(Z42="x",3,0)+IF(AA42="x",2,0)+IF(AB42="x",1,0)+IF(AC42="x",3,0)+IF(AD42="x",2,0)+IF(AE42="x",1,0)+(VLOOKUP(P42,[14]LISTA!$I$2:$K$5,3,FALSE))</f>
        <v>6</v>
      </c>
      <c r="AG42" s="43" t="str">
        <f t="shared" si="0"/>
        <v>Moderado</v>
      </c>
    </row>
    <row r="43" spans="1:33" ht="54" customHeight="1" x14ac:dyDescent="0.2">
      <c r="A43" s="20">
        <v>34</v>
      </c>
      <c r="B43" s="40" t="s">
        <v>135</v>
      </c>
      <c r="C43" s="40">
        <v>205</v>
      </c>
      <c r="D43" s="40">
        <v>4</v>
      </c>
      <c r="E43" s="105" t="s">
        <v>1023</v>
      </c>
      <c r="F43" s="106" t="s">
        <v>1024</v>
      </c>
      <c r="G43" s="96" t="s">
        <v>477</v>
      </c>
      <c r="H43" s="40" t="s">
        <v>987</v>
      </c>
      <c r="I43" s="40" t="s">
        <v>979</v>
      </c>
      <c r="J43" s="40"/>
      <c r="K43" s="40" t="s">
        <v>268</v>
      </c>
      <c r="L43" s="40" t="s">
        <v>958</v>
      </c>
      <c r="M43" s="40" t="s">
        <v>481</v>
      </c>
      <c r="N43" s="40" t="s">
        <v>175</v>
      </c>
      <c r="O43" s="40" t="s">
        <v>282</v>
      </c>
      <c r="P43" s="40" t="s">
        <v>16</v>
      </c>
      <c r="Q43" s="97" t="s">
        <v>268</v>
      </c>
      <c r="R43" s="97"/>
      <c r="S43" s="97"/>
      <c r="T43" s="40"/>
      <c r="U43" s="40"/>
      <c r="V43" s="40" t="s">
        <v>268</v>
      </c>
      <c r="W43" s="40" t="s">
        <v>279</v>
      </c>
      <c r="X43" s="40" t="s">
        <v>279</v>
      </c>
      <c r="Y43" s="40" t="s">
        <v>268</v>
      </c>
      <c r="Z43" s="40"/>
      <c r="AA43" s="40"/>
      <c r="AB43" s="40" t="s">
        <v>268</v>
      </c>
      <c r="AC43" s="40"/>
      <c r="AD43" s="40"/>
      <c r="AE43" s="40" t="s">
        <v>268</v>
      </c>
      <c r="AF43" s="40">
        <f>IF(Q43="x",1,0)+IF(R43="x",2,0)+IF(S43="x",3,0)+IF(T43="x",3,0)+IF(U43="x",2,0)+IF(V43="x",1,0)+IF(W43="x",3,0)+IF(X43="x",2,0)+IF(Y43="x",1,0)+IF(Z43="x",3,0)+IF(AA43="x",2,0)+IF(AB43="x",1,0)+IF(AC43="x",3,0)+IF(AD43="x",2,0)+IF(AE43="x",1,0)+(VLOOKUP(P43,[14]LISTA!$I$2:$K$5,3,FALSE))</f>
        <v>6</v>
      </c>
      <c r="AG43" s="43" t="str">
        <f t="shared" si="0"/>
        <v>Moderado</v>
      </c>
    </row>
    <row r="44" spans="1:33" ht="38.25" x14ac:dyDescent="0.2">
      <c r="A44" s="40">
        <v>35</v>
      </c>
      <c r="B44" s="40" t="s">
        <v>135</v>
      </c>
      <c r="C44" s="40">
        <v>205</v>
      </c>
      <c r="D44" s="40">
        <v>4</v>
      </c>
      <c r="E44" s="105" t="s">
        <v>1025</v>
      </c>
      <c r="F44" s="106" t="s">
        <v>1026</v>
      </c>
      <c r="G44" s="96" t="s">
        <v>477</v>
      </c>
      <c r="H44" s="40" t="s">
        <v>484</v>
      </c>
      <c r="I44" s="40" t="s">
        <v>979</v>
      </c>
      <c r="J44" s="40"/>
      <c r="K44" s="40" t="s">
        <v>268</v>
      </c>
      <c r="L44" s="40" t="s">
        <v>958</v>
      </c>
      <c r="M44" s="40" t="s">
        <v>481</v>
      </c>
      <c r="N44" s="40" t="s">
        <v>175</v>
      </c>
      <c r="O44" s="40" t="s">
        <v>157</v>
      </c>
      <c r="P44" s="40" t="s">
        <v>15</v>
      </c>
      <c r="Q44" s="97" t="s">
        <v>268</v>
      </c>
      <c r="R44" s="97"/>
      <c r="S44" s="97"/>
      <c r="T44" s="40"/>
      <c r="U44" s="40"/>
      <c r="V44" s="40" t="s">
        <v>268</v>
      </c>
      <c r="W44" s="40" t="s">
        <v>279</v>
      </c>
      <c r="X44" s="40" t="s">
        <v>279</v>
      </c>
      <c r="Y44" s="40" t="s">
        <v>268</v>
      </c>
      <c r="Z44" s="40"/>
      <c r="AA44" s="40"/>
      <c r="AB44" s="40" t="s">
        <v>268</v>
      </c>
      <c r="AC44" s="40"/>
      <c r="AD44" s="40"/>
      <c r="AE44" s="40" t="s">
        <v>268</v>
      </c>
      <c r="AF44" s="40">
        <f>IF(Q44="x",1,0)+IF(R44="x",2,0)+IF(S44="x",3,0)+IF(T44="x",3,0)+IF(U44="x",2,0)+IF(V44="x",1,0)+IF(W44="x",3,0)+IF(X44="x",2,0)+IF(Y44="x",1,0)+IF(Z44="x",3,0)+IF(AA44="x",2,0)+IF(AB44="x",1,0)+IF(AC44="x",3,0)+IF(AD44="x",2,0)+IF(AE44="x",1,0)+(VLOOKUP(P44,[14]LISTA!$I$2:$K$5,3,FALSE))</f>
        <v>4</v>
      </c>
      <c r="AG44" s="43" t="str">
        <f t="shared" si="0"/>
        <v>Bajo</v>
      </c>
    </row>
    <row r="45" spans="1:33" ht="38.25" x14ac:dyDescent="0.2">
      <c r="A45" s="20">
        <v>36</v>
      </c>
      <c r="B45" s="40" t="s">
        <v>135</v>
      </c>
      <c r="C45" s="40">
        <v>205</v>
      </c>
      <c r="D45" s="40">
        <v>4</v>
      </c>
      <c r="E45" s="105" t="s">
        <v>1027</v>
      </c>
      <c r="F45" s="106" t="s">
        <v>1028</v>
      </c>
      <c r="G45" s="96" t="s">
        <v>477</v>
      </c>
      <c r="H45" s="40" t="s">
        <v>987</v>
      </c>
      <c r="I45" s="40" t="s">
        <v>979</v>
      </c>
      <c r="J45" s="40"/>
      <c r="K45" s="40" t="s">
        <v>268</v>
      </c>
      <c r="L45" s="40" t="s">
        <v>958</v>
      </c>
      <c r="M45" s="40" t="s">
        <v>481</v>
      </c>
      <c r="N45" s="40" t="s">
        <v>175</v>
      </c>
      <c r="O45" s="40" t="s">
        <v>157</v>
      </c>
      <c r="P45" s="40" t="s">
        <v>15</v>
      </c>
      <c r="Q45" s="97" t="s">
        <v>268</v>
      </c>
      <c r="R45" s="97"/>
      <c r="S45" s="97"/>
      <c r="T45" s="40"/>
      <c r="U45" s="40"/>
      <c r="V45" s="40" t="s">
        <v>268</v>
      </c>
      <c r="W45" s="40" t="s">
        <v>279</v>
      </c>
      <c r="X45" s="40" t="s">
        <v>279</v>
      </c>
      <c r="Y45" s="40" t="s">
        <v>268</v>
      </c>
      <c r="Z45" s="40"/>
      <c r="AA45" s="40"/>
      <c r="AB45" s="40" t="s">
        <v>268</v>
      </c>
      <c r="AC45" s="40"/>
      <c r="AD45" s="40"/>
      <c r="AE45" s="40" t="s">
        <v>268</v>
      </c>
      <c r="AF45" s="40">
        <f>IF(Q45="x",1,0)+IF(R45="x",2,0)+IF(S45="x",3,0)+IF(T45="x",3,0)+IF(U45="x",2,0)+IF(V45="x",1,0)+IF(W45="x",3,0)+IF(X45="x",2,0)+IF(Y45="x",1,0)+IF(Z45="x",3,0)+IF(AA45="x",2,0)+IF(AB45="x",1,0)+IF(AC45="x",3,0)+IF(AD45="x",2,0)+IF(AE45="x",1,0)+(VLOOKUP(P45,[14]LISTA!$I$2:$K$5,3,FALSE))</f>
        <v>4</v>
      </c>
      <c r="AG45" s="43" t="str">
        <f t="shared" si="0"/>
        <v>Bajo</v>
      </c>
    </row>
    <row r="46" spans="1:33" ht="38.25" x14ac:dyDescent="0.2">
      <c r="A46" s="40">
        <v>37</v>
      </c>
      <c r="B46" s="40" t="s">
        <v>135</v>
      </c>
      <c r="C46" s="40">
        <v>205</v>
      </c>
      <c r="D46" s="40">
        <v>4</v>
      </c>
      <c r="E46" s="105" t="s">
        <v>1029</v>
      </c>
      <c r="F46" s="106" t="s">
        <v>1030</v>
      </c>
      <c r="G46" s="96" t="s">
        <v>477</v>
      </c>
      <c r="H46" s="40" t="s">
        <v>987</v>
      </c>
      <c r="I46" s="40" t="s">
        <v>979</v>
      </c>
      <c r="J46" s="40"/>
      <c r="K46" s="40" t="s">
        <v>268</v>
      </c>
      <c r="L46" s="40" t="s">
        <v>958</v>
      </c>
      <c r="M46" s="40" t="s">
        <v>481</v>
      </c>
      <c r="N46" s="40" t="s">
        <v>175</v>
      </c>
      <c r="O46" s="40" t="s">
        <v>282</v>
      </c>
      <c r="P46" s="40" t="s">
        <v>16</v>
      </c>
      <c r="Q46" s="97" t="s">
        <v>268</v>
      </c>
      <c r="R46" s="97"/>
      <c r="S46" s="97"/>
      <c r="T46" s="40"/>
      <c r="U46" s="40"/>
      <c r="V46" s="40" t="s">
        <v>268</v>
      </c>
      <c r="W46" s="40" t="s">
        <v>279</v>
      </c>
      <c r="X46" s="40" t="s">
        <v>279</v>
      </c>
      <c r="Y46" s="40" t="s">
        <v>268</v>
      </c>
      <c r="Z46" s="40"/>
      <c r="AA46" s="40"/>
      <c r="AB46" s="40" t="s">
        <v>268</v>
      </c>
      <c r="AC46" s="40"/>
      <c r="AD46" s="40"/>
      <c r="AE46" s="40" t="s">
        <v>268</v>
      </c>
      <c r="AF46" s="40">
        <f>IF(Q46="x",1,0)+IF(R46="x",2,0)+IF(S46="x",3,0)+IF(T46="x",3,0)+IF(U46="x",2,0)+IF(V46="x",1,0)+IF(W46="x",3,0)+IF(X46="x",2,0)+IF(Y46="x",1,0)+IF(Z46="x",3,0)+IF(AA46="x",2,0)+IF(AB46="x",1,0)+IF(AC46="x",3,0)+IF(AD46="x",2,0)+IF(AE46="x",1,0)+(VLOOKUP(P46,[14]LISTA!$I$2:$K$5,3,FALSE))</f>
        <v>6</v>
      </c>
      <c r="AG46" s="43" t="str">
        <f t="shared" si="0"/>
        <v>Moderado</v>
      </c>
    </row>
    <row r="47" spans="1:33" ht="38.25" x14ac:dyDescent="0.2">
      <c r="A47" s="20">
        <v>38</v>
      </c>
      <c r="B47" s="40" t="s">
        <v>135</v>
      </c>
      <c r="C47" s="40">
        <v>205</v>
      </c>
      <c r="D47" s="40">
        <v>4</v>
      </c>
      <c r="E47" s="105" t="s">
        <v>1031</v>
      </c>
      <c r="F47" s="106" t="s">
        <v>1032</v>
      </c>
      <c r="G47" s="96" t="s">
        <v>477</v>
      </c>
      <c r="H47" s="40" t="s">
        <v>987</v>
      </c>
      <c r="I47" s="40" t="s">
        <v>479</v>
      </c>
      <c r="J47" s="40"/>
      <c r="K47" s="40" t="s">
        <v>268</v>
      </c>
      <c r="L47" s="40" t="s">
        <v>958</v>
      </c>
      <c r="M47" s="40" t="s">
        <v>481</v>
      </c>
      <c r="N47" s="40" t="s">
        <v>175</v>
      </c>
      <c r="O47" s="40" t="s">
        <v>282</v>
      </c>
      <c r="P47" s="40" t="s">
        <v>16</v>
      </c>
      <c r="Q47" s="97" t="s">
        <v>268</v>
      </c>
      <c r="R47" s="97"/>
      <c r="S47" s="97"/>
      <c r="T47" s="40"/>
      <c r="U47" s="40"/>
      <c r="V47" s="40" t="s">
        <v>268</v>
      </c>
      <c r="W47" s="40" t="s">
        <v>279</v>
      </c>
      <c r="X47" s="40" t="s">
        <v>279</v>
      </c>
      <c r="Y47" s="40" t="s">
        <v>268</v>
      </c>
      <c r="Z47" s="40"/>
      <c r="AA47" s="40"/>
      <c r="AB47" s="40" t="s">
        <v>268</v>
      </c>
      <c r="AC47" s="40"/>
      <c r="AD47" s="40"/>
      <c r="AE47" s="40" t="s">
        <v>268</v>
      </c>
      <c r="AF47" s="40">
        <f>IF(Q47="x",1,0)+IF(R47="x",2,0)+IF(S47="x",3,0)+IF(T47="x",3,0)+IF(U47="x",2,0)+IF(V47="x",1,0)+IF(W47="x",3,0)+IF(X47="x",2,0)+IF(Y47="x",1,0)+IF(Z47="x",3,0)+IF(AA47="x",2,0)+IF(AB47="x",1,0)+IF(AC47="x",3,0)+IF(AD47="x",2,0)+IF(AE47="x",1,0)+(VLOOKUP(P47,[14]LISTA!$I$2:$K$5,3,FALSE))</f>
        <v>6</v>
      </c>
      <c r="AG47" s="43" t="str">
        <f t="shared" si="0"/>
        <v>Moderado</v>
      </c>
    </row>
    <row r="48" spans="1:33" ht="38.25" x14ac:dyDescent="0.2">
      <c r="A48" s="40">
        <v>39</v>
      </c>
      <c r="B48" s="40" t="s">
        <v>135</v>
      </c>
      <c r="C48" s="40">
        <v>205</v>
      </c>
      <c r="D48" s="40">
        <v>4</v>
      </c>
      <c r="E48" s="105" t="s">
        <v>1033</v>
      </c>
      <c r="F48" s="106" t="s">
        <v>1034</v>
      </c>
      <c r="G48" s="96" t="s">
        <v>477</v>
      </c>
      <c r="H48" s="40" t="s">
        <v>987</v>
      </c>
      <c r="I48" s="40" t="s">
        <v>479</v>
      </c>
      <c r="J48" s="40"/>
      <c r="K48" s="40" t="s">
        <v>268</v>
      </c>
      <c r="L48" s="40" t="s">
        <v>958</v>
      </c>
      <c r="M48" s="40" t="s">
        <v>481</v>
      </c>
      <c r="N48" s="40" t="s">
        <v>175</v>
      </c>
      <c r="O48" s="40" t="s">
        <v>282</v>
      </c>
      <c r="P48" s="40" t="s">
        <v>16</v>
      </c>
      <c r="Q48" s="97" t="s">
        <v>268</v>
      </c>
      <c r="R48" s="97"/>
      <c r="S48" s="97"/>
      <c r="T48" s="40"/>
      <c r="U48" s="40"/>
      <c r="V48" s="40" t="s">
        <v>268</v>
      </c>
      <c r="W48" s="40" t="s">
        <v>279</v>
      </c>
      <c r="X48" s="40" t="s">
        <v>279</v>
      </c>
      <c r="Y48" s="40" t="s">
        <v>268</v>
      </c>
      <c r="Z48" s="40"/>
      <c r="AA48" s="40"/>
      <c r="AB48" s="40" t="s">
        <v>268</v>
      </c>
      <c r="AC48" s="40"/>
      <c r="AD48" s="40"/>
      <c r="AE48" s="40" t="s">
        <v>268</v>
      </c>
      <c r="AF48" s="40">
        <f>IF(Q48="x",1,0)+IF(R48="x",2,0)+IF(S48="x",3,0)+IF(T48="x",3,0)+IF(U48="x",2,0)+IF(V48="x",1,0)+IF(W48="x",3,0)+IF(X48="x",2,0)+IF(Y48="x",1,0)+IF(Z48="x",3,0)+IF(AA48="x",2,0)+IF(AB48="x",1,0)+IF(AC48="x",3,0)+IF(AD48="x",2,0)+IF(AE48="x",1,0)+(VLOOKUP(P48,[14]LISTA!$I$2:$K$5,3,FALSE))</f>
        <v>6</v>
      </c>
      <c r="AG48" s="43" t="str">
        <f t="shared" si="0"/>
        <v>Moderado</v>
      </c>
    </row>
    <row r="49" spans="1:33" ht="38.25" x14ac:dyDescent="0.2">
      <c r="A49" s="20">
        <v>40</v>
      </c>
      <c r="B49" s="40" t="s">
        <v>135</v>
      </c>
      <c r="C49" s="40">
        <v>205</v>
      </c>
      <c r="D49" s="40">
        <v>4</v>
      </c>
      <c r="E49" s="105" t="s">
        <v>1035</v>
      </c>
      <c r="F49" s="106" t="s">
        <v>1036</v>
      </c>
      <c r="G49" s="96" t="s">
        <v>477</v>
      </c>
      <c r="H49" s="40" t="s">
        <v>484</v>
      </c>
      <c r="I49" s="40" t="s">
        <v>479</v>
      </c>
      <c r="J49" s="40"/>
      <c r="K49" s="40" t="s">
        <v>268</v>
      </c>
      <c r="L49" s="40" t="s">
        <v>958</v>
      </c>
      <c r="M49" s="40" t="s">
        <v>481</v>
      </c>
      <c r="N49" s="40" t="s">
        <v>175</v>
      </c>
      <c r="O49" s="40" t="s">
        <v>282</v>
      </c>
      <c r="P49" s="40" t="s">
        <v>15</v>
      </c>
      <c r="Q49" s="97" t="s">
        <v>268</v>
      </c>
      <c r="R49" s="97"/>
      <c r="S49" s="97"/>
      <c r="T49" s="40"/>
      <c r="U49" s="40"/>
      <c r="V49" s="40" t="s">
        <v>268</v>
      </c>
      <c r="W49" s="40" t="s">
        <v>279</v>
      </c>
      <c r="X49" s="40" t="s">
        <v>279</v>
      </c>
      <c r="Y49" s="40" t="s">
        <v>268</v>
      </c>
      <c r="Z49" s="40"/>
      <c r="AA49" s="40"/>
      <c r="AB49" s="40" t="s">
        <v>268</v>
      </c>
      <c r="AC49" s="40"/>
      <c r="AD49" s="40"/>
      <c r="AE49" s="40" t="s">
        <v>268</v>
      </c>
      <c r="AF49" s="40">
        <f>IF(Q49="x",1,0)+IF(R49="x",2,0)+IF(S49="x",3,0)+IF(T49="x",3,0)+IF(U49="x",2,0)+IF(V49="x",1,0)+IF(W49="x",3,0)+IF(X49="x",2,0)+IF(Y49="x",1,0)+IF(Z49="x",3,0)+IF(AA49="x",2,0)+IF(AB49="x",1,0)+IF(AC49="x",3,0)+IF(AD49="x",2,0)+IF(AE49="x",1,0)+(VLOOKUP(P49,[14]LISTA!$I$2:$K$5,3,FALSE))</f>
        <v>4</v>
      </c>
      <c r="AG49" s="43" t="str">
        <f t="shared" si="0"/>
        <v>Bajo</v>
      </c>
    </row>
    <row r="50" spans="1:33" ht="38.25" x14ac:dyDescent="0.2">
      <c r="A50" s="40">
        <v>41</v>
      </c>
      <c r="B50" s="40" t="s">
        <v>135</v>
      </c>
      <c r="C50" s="40">
        <v>205</v>
      </c>
      <c r="D50" s="40">
        <v>4</v>
      </c>
      <c r="E50" s="105" t="s">
        <v>1037</v>
      </c>
      <c r="F50" s="106" t="s">
        <v>1038</v>
      </c>
      <c r="G50" s="96" t="s">
        <v>477</v>
      </c>
      <c r="H50" s="40" t="s">
        <v>484</v>
      </c>
      <c r="I50" s="40" t="s">
        <v>479</v>
      </c>
      <c r="J50" s="40"/>
      <c r="K50" s="40" t="s">
        <v>268</v>
      </c>
      <c r="L50" s="40" t="s">
        <v>958</v>
      </c>
      <c r="M50" s="40" t="s">
        <v>481</v>
      </c>
      <c r="N50" s="40" t="s">
        <v>175</v>
      </c>
      <c r="O50" s="40" t="s">
        <v>282</v>
      </c>
      <c r="P50" s="40" t="s">
        <v>16</v>
      </c>
      <c r="Q50" s="97" t="s">
        <v>268</v>
      </c>
      <c r="R50" s="97"/>
      <c r="S50" s="97"/>
      <c r="T50" s="40"/>
      <c r="U50" s="40"/>
      <c r="V50" s="40" t="s">
        <v>268</v>
      </c>
      <c r="W50" s="40" t="s">
        <v>279</v>
      </c>
      <c r="X50" s="40" t="s">
        <v>279</v>
      </c>
      <c r="Y50" s="40" t="s">
        <v>268</v>
      </c>
      <c r="Z50" s="40"/>
      <c r="AA50" s="40"/>
      <c r="AB50" s="40" t="s">
        <v>268</v>
      </c>
      <c r="AC50" s="40"/>
      <c r="AD50" s="40"/>
      <c r="AE50" s="40" t="s">
        <v>268</v>
      </c>
      <c r="AF50" s="40">
        <f>IF(Q50="x",1,0)+IF(R50="x",2,0)+IF(S50="x",3,0)+IF(T50="x",3,0)+IF(U50="x",2,0)+IF(V50="x",1,0)+IF(W50="x",3,0)+IF(X50="x",2,0)+IF(Y50="x",1,0)+IF(Z50="x",3,0)+IF(AA50="x",2,0)+IF(AB50="x",1,0)+IF(AC50="x",3,0)+IF(AD50="x",2,0)+IF(AE50="x",1,0)+(VLOOKUP(P50,[14]LISTA!$I$2:$K$5,3,FALSE))</f>
        <v>6</v>
      </c>
      <c r="AG50" s="43" t="str">
        <f t="shared" si="0"/>
        <v>Moderado</v>
      </c>
    </row>
    <row r="51" spans="1:33" ht="51" x14ac:dyDescent="0.2">
      <c r="A51" s="20">
        <v>42</v>
      </c>
      <c r="B51" s="40" t="s">
        <v>135</v>
      </c>
      <c r="C51" s="40">
        <v>205</v>
      </c>
      <c r="D51" s="40">
        <v>4</v>
      </c>
      <c r="E51" s="105" t="s">
        <v>1039</v>
      </c>
      <c r="F51" s="106" t="s">
        <v>1040</v>
      </c>
      <c r="G51" s="96" t="s">
        <v>477</v>
      </c>
      <c r="H51" s="40" t="s">
        <v>484</v>
      </c>
      <c r="I51" s="40" t="s">
        <v>979</v>
      </c>
      <c r="J51" s="40"/>
      <c r="K51" s="40" t="s">
        <v>268</v>
      </c>
      <c r="L51" s="40" t="s">
        <v>958</v>
      </c>
      <c r="M51" s="40" t="s">
        <v>481</v>
      </c>
      <c r="N51" s="40" t="s">
        <v>175</v>
      </c>
      <c r="O51" s="40" t="s">
        <v>157</v>
      </c>
      <c r="P51" s="40" t="s">
        <v>16</v>
      </c>
      <c r="Q51" s="97" t="s">
        <v>268</v>
      </c>
      <c r="R51" s="97"/>
      <c r="S51" s="97"/>
      <c r="T51" s="40"/>
      <c r="U51" s="40"/>
      <c r="V51" s="40" t="s">
        <v>268</v>
      </c>
      <c r="W51" s="40" t="s">
        <v>279</v>
      </c>
      <c r="X51" s="40" t="s">
        <v>279</v>
      </c>
      <c r="Y51" s="40" t="s">
        <v>268</v>
      </c>
      <c r="Z51" s="40"/>
      <c r="AA51" s="40"/>
      <c r="AB51" s="40" t="s">
        <v>268</v>
      </c>
      <c r="AC51" s="40"/>
      <c r="AD51" s="40"/>
      <c r="AE51" s="40" t="s">
        <v>268</v>
      </c>
      <c r="AF51" s="40">
        <f>IF(Q51="x",1,0)+IF(R51="x",2,0)+IF(S51="x",3,0)+IF(T51="x",3,0)+IF(U51="x",2,0)+IF(V51="x",1,0)+IF(W51="x",3,0)+IF(X51="x",2,0)+IF(Y51="x",1,0)+IF(Z51="x",3,0)+IF(AA51="x",2,0)+IF(AB51="x",1,0)+IF(AC51="x",3,0)+IF(AD51="x",2,0)+IF(AE51="x",1,0)+(VLOOKUP(P51,[14]LISTA!$I$2:$K$5,3,FALSE))</f>
        <v>6</v>
      </c>
      <c r="AG51" s="43" t="str">
        <f t="shared" si="0"/>
        <v>Moderado</v>
      </c>
    </row>
    <row r="52" spans="1:33" ht="38.25" x14ac:dyDescent="0.2">
      <c r="A52" s="40">
        <v>43</v>
      </c>
      <c r="B52" s="40" t="s">
        <v>135</v>
      </c>
      <c r="C52" s="40">
        <v>205</v>
      </c>
      <c r="D52" s="40">
        <v>4</v>
      </c>
      <c r="E52" s="105" t="s">
        <v>1041</v>
      </c>
      <c r="F52" s="106" t="s">
        <v>1042</v>
      </c>
      <c r="G52" s="96" t="s">
        <v>477</v>
      </c>
      <c r="H52" s="40" t="s">
        <v>484</v>
      </c>
      <c r="I52" s="40" t="s">
        <v>479</v>
      </c>
      <c r="J52" s="40"/>
      <c r="K52" s="40" t="s">
        <v>268</v>
      </c>
      <c r="L52" s="40" t="s">
        <v>958</v>
      </c>
      <c r="M52" s="40" t="s">
        <v>481</v>
      </c>
      <c r="N52" s="40" t="s">
        <v>175</v>
      </c>
      <c r="O52" s="40" t="s">
        <v>282</v>
      </c>
      <c r="P52" s="40" t="s">
        <v>15</v>
      </c>
      <c r="Q52" s="97" t="s">
        <v>268</v>
      </c>
      <c r="R52" s="97"/>
      <c r="S52" s="97"/>
      <c r="T52" s="40"/>
      <c r="U52" s="40"/>
      <c r="V52" s="40" t="s">
        <v>268</v>
      </c>
      <c r="W52" s="40" t="s">
        <v>279</v>
      </c>
      <c r="X52" s="40" t="s">
        <v>279</v>
      </c>
      <c r="Y52" s="40" t="s">
        <v>268</v>
      </c>
      <c r="Z52" s="40"/>
      <c r="AA52" s="40"/>
      <c r="AB52" s="40" t="s">
        <v>268</v>
      </c>
      <c r="AC52" s="40"/>
      <c r="AD52" s="40"/>
      <c r="AE52" s="40" t="s">
        <v>268</v>
      </c>
      <c r="AF52" s="40">
        <f>IF(Q52="x",1,0)+IF(R52="x",2,0)+IF(S52="x",3,0)+IF(T52="x",3,0)+IF(U52="x",2,0)+IF(V52="x",1,0)+IF(W52="x",3,0)+IF(X52="x",2,0)+IF(Y52="x",1,0)+IF(Z52="x",3,0)+IF(AA52="x",2,0)+IF(AB52="x",1,0)+IF(AC52="x",3,0)+IF(AD52="x",2,0)+IF(AE52="x",1,0)+(VLOOKUP(P52,[14]LISTA!$I$2:$K$5,3,FALSE))</f>
        <v>4</v>
      </c>
      <c r="AG52" s="43" t="str">
        <f t="shared" si="0"/>
        <v>Bajo</v>
      </c>
    </row>
    <row r="53" spans="1:33" ht="38.25" x14ac:dyDescent="0.2">
      <c r="A53" s="20">
        <v>44</v>
      </c>
      <c r="B53" s="40" t="s">
        <v>135</v>
      </c>
      <c r="C53" s="40">
        <v>205</v>
      </c>
      <c r="D53" s="40">
        <v>4</v>
      </c>
      <c r="E53" s="105" t="s">
        <v>1043</v>
      </c>
      <c r="F53" s="106" t="s">
        <v>1044</v>
      </c>
      <c r="G53" s="96" t="s">
        <v>477</v>
      </c>
      <c r="H53" s="40" t="s">
        <v>484</v>
      </c>
      <c r="I53" s="40" t="s">
        <v>979</v>
      </c>
      <c r="J53" s="40"/>
      <c r="K53" s="40" t="s">
        <v>268</v>
      </c>
      <c r="L53" s="40" t="s">
        <v>958</v>
      </c>
      <c r="M53" s="40" t="s">
        <v>481</v>
      </c>
      <c r="N53" s="40" t="s">
        <v>175</v>
      </c>
      <c r="O53" s="40" t="s">
        <v>157</v>
      </c>
      <c r="P53" s="40" t="s">
        <v>15</v>
      </c>
      <c r="Q53" s="97" t="s">
        <v>268</v>
      </c>
      <c r="R53" s="97"/>
      <c r="S53" s="97"/>
      <c r="T53" s="40"/>
      <c r="U53" s="40"/>
      <c r="V53" s="40" t="s">
        <v>268</v>
      </c>
      <c r="W53" s="40" t="s">
        <v>279</v>
      </c>
      <c r="X53" s="40" t="s">
        <v>279</v>
      </c>
      <c r="Y53" s="40" t="s">
        <v>268</v>
      </c>
      <c r="Z53" s="40"/>
      <c r="AA53" s="40"/>
      <c r="AB53" s="40" t="s">
        <v>268</v>
      </c>
      <c r="AC53" s="40"/>
      <c r="AD53" s="40"/>
      <c r="AE53" s="40" t="s">
        <v>268</v>
      </c>
      <c r="AF53" s="40">
        <f>IF(Q53="x",1,0)+IF(R53="x",2,0)+IF(S53="x",3,0)+IF(T53="x",3,0)+IF(U53="x",2,0)+IF(V53="x",1,0)+IF(W53="x",3,0)+IF(X53="x",2,0)+IF(Y53="x",1,0)+IF(Z53="x",3,0)+IF(AA53="x",2,0)+IF(AB53="x",1,0)+IF(AC53="x",3,0)+IF(AD53="x",2,0)+IF(AE53="x",1,0)+(VLOOKUP(P53,[14]LISTA!$I$2:$K$5,3,FALSE))</f>
        <v>4</v>
      </c>
      <c r="AG53" s="43" t="str">
        <f t="shared" si="0"/>
        <v>Bajo</v>
      </c>
    </row>
    <row r="54" spans="1:33" ht="38.25" x14ac:dyDescent="0.2">
      <c r="A54" s="40">
        <v>45</v>
      </c>
      <c r="B54" s="40" t="s">
        <v>135</v>
      </c>
      <c r="C54" s="40">
        <v>205</v>
      </c>
      <c r="D54" s="40">
        <v>4</v>
      </c>
      <c r="E54" s="105" t="s">
        <v>1045</v>
      </c>
      <c r="F54" s="106" t="s">
        <v>1046</v>
      </c>
      <c r="G54" s="96" t="s">
        <v>477</v>
      </c>
      <c r="H54" s="40" t="s">
        <v>484</v>
      </c>
      <c r="I54" s="40" t="s">
        <v>479</v>
      </c>
      <c r="J54" s="40"/>
      <c r="K54" s="40" t="s">
        <v>268</v>
      </c>
      <c r="L54" s="40" t="s">
        <v>958</v>
      </c>
      <c r="M54" s="40" t="s">
        <v>481</v>
      </c>
      <c r="N54" s="40" t="s">
        <v>175</v>
      </c>
      <c r="O54" s="40" t="s">
        <v>282</v>
      </c>
      <c r="P54" s="40" t="s">
        <v>15</v>
      </c>
      <c r="Q54" s="97" t="s">
        <v>268</v>
      </c>
      <c r="R54" s="97"/>
      <c r="S54" s="97"/>
      <c r="T54" s="40"/>
      <c r="U54" s="40"/>
      <c r="V54" s="40" t="s">
        <v>268</v>
      </c>
      <c r="W54" s="40" t="s">
        <v>279</v>
      </c>
      <c r="X54" s="40" t="s">
        <v>279</v>
      </c>
      <c r="Y54" s="40" t="s">
        <v>268</v>
      </c>
      <c r="Z54" s="40"/>
      <c r="AA54" s="40"/>
      <c r="AB54" s="40" t="s">
        <v>268</v>
      </c>
      <c r="AC54" s="40"/>
      <c r="AD54" s="40"/>
      <c r="AE54" s="40" t="s">
        <v>268</v>
      </c>
      <c r="AF54" s="40">
        <f>IF(Q54="x",1,0)+IF(R54="x",2,0)+IF(S54="x",3,0)+IF(T54="x",3,0)+IF(U54="x",2,0)+IF(V54="x",1,0)+IF(W54="x",3,0)+IF(X54="x",2,0)+IF(Y54="x",1,0)+IF(Z54="x",3,0)+IF(AA54="x",2,0)+IF(AB54="x",1,0)+IF(AC54="x",3,0)+IF(AD54="x",2,0)+IF(AE54="x",1,0)+(VLOOKUP(P54,[14]LISTA!$I$2:$K$5,3,FALSE))</f>
        <v>4</v>
      </c>
      <c r="AG54" s="43" t="str">
        <f t="shared" si="0"/>
        <v>Bajo</v>
      </c>
    </row>
    <row r="55" spans="1:33" ht="38.25" x14ac:dyDescent="0.2">
      <c r="A55" s="20">
        <v>46</v>
      </c>
      <c r="B55" s="40" t="s">
        <v>135</v>
      </c>
      <c r="C55" s="40">
        <v>205</v>
      </c>
      <c r="D55" s="40">
        <v>4</v>
      </c>
      <c r="E55" s="105" t="s">
        <v>1047</v>
      </c>
      <c r="F55" s="106" t="s">
        <v>1048</v>
      </c>
      <c r="G55" s="96" t="s">
        <v>477</v>
      </c>
      <c r="H55" s="40" t="s">
        <v>987</v>
      </c>
      <c r="I55" s="40" t="s">
        <v>485</v>
      </c>
      <c r="J55" s="40"/>
      <c r="K55" s="40" t="s">
        <v>268</v>
      </c>
      <c r="L55" s="40" t="s">
        <v>958</v>
      </c>
      <c r="M55" s="40" t="s">
        <v>481</v>
      </c>
      <c r="N55" s="40" t="s">
        <v>175</v>
      </c>
      <c r="O55" s="40" t="s">
        <v>282</v>
      </c>
      <c r="P55" s="40" t="s">
        <v>15</v>
      </c>
      <c r="Q55" s="97" t="s">
        <v>268</v>
      </c>
      <c r="R55" s="97"/>
      <c r="S55" s="97"/>
      <c r="T55" s="40"/>
      <c r="U55" s="40"/>
      <c r="V55" s="40" t="s">
        <v>268</v>
      </c>
      <c r="W55" s="40" t="s">
        <v>279</v>
      </c>
      <c r="X55" s="40" t="s">
        <v>279</v>
      </c>
      <c r="Y55" s="40" t="s">
        <v>268</v>
      </c>
      <c r="Z55" s="40"/>
      <c r="AA55" s="40"/>
      <c r="AB55" s="40" t="s">
        <v>268</v>
      </c>
      <c r="AC55" s="40"/>
      <c r="AD55" s="40"/>
      <c r="AE55" s="40" t="s">
        <v>268</v>
      </c>
      <c r="AF55" s="40">
        <f>IF(Q55="x",1,0)+IF(R55="x",2,0)+IF(S55="x",3,0)+IF(T55="x",3,0)+IF(U55="x",2,0)+IF(V55="x",1,0)+IF(W55="x",3,0)+IF(X55="x",2,0)+IF(Y55="x",1,0)+IF(Z55="x",3,0)+IF(AA55="x",2,0)+IF(AB55="x",1,0)+IF(AC55="x",3,0)+IF(AD55="x",2,0)+IF(AE55="x",1,0)+(VLOOKUP(P55,[14]LISTA!$I$2:$K$5,3,FALSE))</f>
        <v>4</v>
      </c>
      <c r="AG55" s="43" t="str">
        <f t="shared" si="0"/>
        <v>Bajo</v>
      </c>
    </row>
    <row r="56" spans="1:33" ht="38.25" x14ac:dyDescent="0.2">
      <c r="A56" s="40">
        <v>47</v>
      </c>
      <c r="B56" s="40" t="s">
        <v>135</v>
      </c>
      <c r="C56" s="40">
        <v>205</v>
      </c>
      <c r="D56" s="40">
        <v>4</v>
      </c>
      <c r="E56" s="105" t="s">
        <v>1049</v>
      </c>
      <c r="F56" s="106" t="s">
        <v>1050</v>
      </c>
      <c r="G56" s="96" t="s">
        <v>477</v>
      </c>
      <c r="H56" s="40" t="s">
        <v>987</v>
      </c>
      <c r="I56" s="40" t="s">
        <v>479</v>
      </c>
      <c r="J56" s="40"/>
      <c r="K56" s="40" t="s">
        <v>268</v>
      </c>
      <c r="L56" s="40" t="s">
        <v>958</v>
      </c>
      <c r="M56" s="40" t="s">
        <v>481</v>
      </c>
      <c r="N56" s="40" t="s">
        <v>175</v>
      </c>
      <c r="O56" s="40" t="s">
        <v>282</v>
      </c>
      <c r="P56" s="40" t="s">
        <v>16</v>
      </c>
      <c r="Q56" s="97" t="s">
        <v>268</v>
      </c>
      <c r="R56" s="97"/>
      <c r="S56" s="97"/>
      <c r="T56" s="40"/>
      <c r="U56" s="40"/>
      <c r="V56" s="40" t="s">
        <v>268</v>
      </c>
      <c r="W56" s="40" t="s">
        <v>279</v>
      </c>
      <c r="X56" s="40" t="s">
        <v>279</v>
      </c>
      <c r="Y56" s="40" t="s">
        <v>268</v>
      </c>
      <c r="Z56" s="40"/>
      <c r="AA56" s="40"/>
      <c r="AB56" s="40" t="s">
        <v>268</v>
      </c>
      <c r="AC56" s="40"/>
      <c r="AD56" s="40"/>
      <c r="AE56" s="40" t="s">
        <v>268</v>
      </c>
      <c r="AF56" s="40">
        <f>IF(Q56="x",1,0)+IF(R56="x",2,0)+IF(S56="x",3,0)+IF(T56="x",3,0)+IF(U56="x",2,0)+IF(V56="x",1,0)+IF(W56="x",3,0)+IF(X56="x",2,0)+IF(Y56="x",1,0)+IF(Z56="x",3,0)+IF(AA56="x",2,0)+IF(AB56="x",1,0)+IF(AC56="x",3,0)+IF(AD56="x",2,0)+IF(AE56="x",1,0)+(VLOOKUP(P56,[14]LISTA!$I$2:$K$5,3,FALSE))</f>
        <v>6</v>
      </c>
      <c r="AG56" s="43" t="str">
        <f t="shared" si="0"/>
        <v>Moderado</v>
      </c>
    </row>
    <row r="57" spans="1:33" ht="38.25" x14ac:dyDescent="0.2">
      <c r="A57" s="20">
        <v>48</v>
      </c>
      <c r="B57" s="40" t="s">
        <v>135</v>
      </c>
      <c r="C57" s="40">
        <v>205</v>
      </c>
      <c r="D57" s="40">
        <v>4</v>
      </c>
      <c r="E57" s="105" t="s">
        <v>1051</v>
      </c>
      <c r="F57" s="106" t="s">
        <v>1052</v>
      </c>
      <c r="G57" s="96" t="s">
        <v>477</v>
      </c>
      <c r="H57" s="40" t="s">
        <v>987</v>
      </c>
      <c r="I57" s="40" t="s">
        <v>479</v>
      </c>
      <c r="J57" s="40"/>
      <c r="K57" s="40" t="s">
        <v>268</v>
      </c>
      <c r="L57" s="40" t="s">
        <v>958</v>
      </c>
      <c r="M57" s="40" t="s">
        <v>481</v>
      </c>
      <c r="N57" s="40" t="s">
        <v>175</v>
      </c>
      <c r="O57" s="40" t="s">
        <v>158</v>
      </c>
      <c r="P57" s="40" t="s">
        <v>15</v>
      </c>
      <c r="Q57" s="97" t="s">
        <v>268</v>
      </c>
      <c r="R57" s="97"/>
      <c r="S57" s="97"/>
      <c r="T57" s="40"/>
      <c r="U57" s="40"/>
      <c r="V57" s="40" t="s">
        <v>268</v>
      </c>
      <c r="W57" s="40" t="s">
        <v>279</v>
      </c>
      <c r="X57" s="40" t="s">
        <v>279</v>
      </c>
      <c r="Y57" s="40" t="s">
        <v>268</v>
      </c>
      <c r="Z57" s="40"/>
      <c r="AA57" s="40"/>
      <c r="AB57" s="40" t="s">
        <v>268</v>
      </c>
      <c r="AC57" s="40"/>
      <c r="AD57" s="40"/>
      <c r="AE57" s="40" t="s">
        <v>268</v>
      </c>
      <c r="AF57" s="40">
        <f>IF(Q57="x",1,0)+IF(R57="x",2,0)+IF(S57="x",3,0)+IF(T57="x",3,0)+IF(U57="x",2,0)+IF(V57="x",1,0)+IF(W57="x",3,0)+IF(X57="x",2,0)+IF(Y57="x",1,0)+IF(Z57="x",3,0)+IF(AA57="x",2,0)+IF(AB57="x",1,0)+IF(AC57="x",3,0)+IF(AD57="x",2,0)+IF(AE57="x",1,0)+(VLOOKUP(P57,[14]LISTA!$I$2:$K$5,3,FALSE))</f>
        <v>4</v>
      </c>
      <c r="AG57" s="43" t="str">
        <f t="shared" si="0"/>
        <v>Bajo</v>
      </c>
    </row>
    <row r="58" spans="1:33" ht="114.75" x14ac:dyDescent="0.2">
      <c r="A58" s="40">
        <v>49</v>
      </c>
      <c r="B58" s="40" t="s">
        <v>135</v>
      </c>
      <c r="C58" s="40" t="s">
        <v>415</v>
      </c>
      <c r="D58" s="40" t="s">
        <v>415</v>
      </c>
      <c r="E58" s="105" t="s">
        <v>1053</v>
      </c>
      <c r="F58" s="106" t="s">
        <v>1054</v>
      </c>
      <c r="G58" s="96" t="s">
        <v>477</v>
      </c>
      <c r="H58" s="40" t="s">
        <v>478</v>
      </c>
      <c r="I58" s="40" t="s">
        <v>1055</v>
      </c>
      <c r="J58" s="40"/>
      <c r="K58" s="40" t="s">
        <v>268</v>
      </c>
      <c r="L58" s="40" t="s">
        <v>988</v>
      </c>
      <c r="M58" s="40" t="s">
        <v>1056</v>
      </c>
      <c r="N58" s="40" t="s">
        <v>175</v>
      </c>
      <c r="O58" s="40" t="s">
        <v>282</v>
      </c>
      <c r="P58" s="40" t="s">
        <v>16</v>
      </c>
      <c r="Q58" s="97"/>
      <c r="R58" s="97"/>
      <c r="S58" s="97" t="s">
        <v>268</v>
      </c>
      <c r="T58" s="40"/>
      <c r="U58" s="40" t="s">
        <v>268</v>
      </c>
      <c r="V58" s="40"/>
      <c r="W58" s="40" t="s">
        <v>268</v>
      </c>
      <c r="X58" s="40" t="s">
        <v>279</v>
      </c>
      <c r="Y58" s="40" t="s">
        <v>279</v>
      </c>
      <c r="Z58" s="40" t="s">
        <v>268</v>
      </c>
      <c r="AA58" s="40"/>
      <c r="AB58" s="40"/>
      <c r="AC58" s="40" t="s">
        <v>268</v>
      </c>
      <c r="AD58" s="40"/>
      <c r="AE58" s="40"/>
      <c r="AF58" s="40">
        <f>IF(Q58="x",1,0)+IF(R58="x",2,0)+IF(S58="x",3,0)+IF(T58="x",3,0)+IF(U58="x",2,0)+IF(V58="x",1,0)+IF(W58="x",3,0)+IF(X58="x",2,0)+IF(Y58="x",1,0)+IF(Z58="x",3,0)+IF(AA58="x",2,0)+IF(AB58="x",1,0)+IF(AC58="x",3,0)+IF(AD58="x",2,0)+IF(AE58="x",1,0)+(VLOOKUP(P58,[14]LISTA!$I$2:$K$5,3,FALSE))</f>
        <v>15</v>
      </c>
      <c r="AG58" s="43" t="str">
        <f t="shared" si="0"/>
        <v>Critico</v>
      </c>
    </row>
    <row r="59" spans="1:33" ht="63.75" x14ac:dyDescent="0.2">
      <c r="A59" s="20">
        <v>50</v>
      </c>
      <c r="B59" s="40" t="s">
        <v>135</v>
      </c>
      <c r="C59" s="40" t="s">
        <v>415</v>
      </c>
      <c r="D59" s="40" t="s">
        <v>415</v>
      </c>
      <c r="E59" s="105" t="s">
        <v>1057</v>
      </c>
      <c r="F59" s="106" t="s">
        <v>1058</v>
      </c>
      <c r="G59" s="96" t="s">
        <v>477</v>
      </c>
      <c r="H59" s="40" t="s">
        <v>478</v>
      </c>
      <c r="I59" s="40" t="s">
        <v>479</v>
      </c>
      <c r="J59" s="40"/>
      <c r="K59" s="40" t="s">
        <v>268</v>
      </c>
      <c r="L59" s="40" t="s">
        <v>1059</v>
      </c>
      <c r="M59" s="40" t="s">
        <v>1056</v>
      </c>
      <c r="N59" s="40" t="s">
        <v>175</v>
      </c>
      <c r="O59" s="40" t="s">
        <v>157</v>
      </c>
      <c r="P59" s="40" t="s">
        <v>16</v>
      </c>
      <c r="Q59" s="97"/>
      <c r="R59" s="97"/>
      <c r="S59" s="97" t="s">
        <v>268</v>
      </c>
      <c r="T59" s="40"/>
      <c r="U59" s="40" t="s">
        <v>268</v>
      </c>
      <c r="V59" s="40"/>
      <c r="W59" s="40" t="s">
        <v>268</v>
      </c>
      <c r="X59" s="40" t="s">
        <v>279</v>
      </c>
      <c r="Y59" s="40" t="s">
        <v>279</v>
      </c>
      <c r="Z59" s="40" t="s">
        <v>268</v>
      </c>
      <c r="AA59" s="40"/>
      <c r="AB59" s="40"/>
      <c r="AC59" s="40" t="s">
        <v>268</v>
      </c>
      <c r="AD59" s="40"/>
      <c r="AE59" s="40"/>
      <c r="AF59" s="40">
        <f>IF(Q59="x",1,0)+IF(R59="x",2,0)+IF(S59="x",3,0)+IF(T59="x",3,0)+IF(U59="x",2,0)+IF(V59="x",1,0)+IF(W59="x",3,0)+IF(X59="x",2,0)+IF(Y59="x",1,0)+IF(Z59="x",3,0)+IF(AA59="x",2,0)+IF(AB59="x",1,0)+IF(AC59="x",3,0)+IF(AD59="x",2,0)+IF(AE59="x",1,0)+(VLOOKUP(P59,[14]LISTA!$I$2:$K$5,3,FALSE))</f>
        <v>15</v>
      </c>
      <c r="AG59" s="43" t="str">
        <f t="shared" si="0"/>
        <v>Critico</v>
      </c>
    </row>
    <row r="60" spans="1:33" ht="67.5" customHeight="1" x14ac:dyDescent="0.2">
      <c r="A60" s="40">
        <v>51</v>
      </c>
      <c r="B60" s="40" t="s">
        <v>135</v>
      </c>
      <c r="C60" s="40" t="s">
        <v>1060</v>
      </c>
      <c r="D60" s="40" t="s">
        <v>1060</v>
      </c>
      <c r="E60" s="105" t="s">
        <v>1061</v>
      </c>
      <c r="F60" s="106" t="s">
        <v>1062</v>
      </c>
      <c r="G60" s="96" t="s">
        <v>477</v>
      </c>
      <c r="H60" s="40" t="s">
        <v>987</v>
      </c>
      <c r="I60" s="40" t="s">
        <v>979</v>
      </c>
      <c r="J60" s="40"/>
      <c r="K60" s="40"/>
      <c r="L60" s="40" t="s">
        <v>958</v>
      </c>
      <c r="M60" s="40" t="s">
        <v>481</v>
      </c>
      <c r="N60" s="40" t="s">
        <v>175</v>
      </c>
      <c r="O60" s="40" t="s">
        <v>157</v>
      </c>
      <c r="P60" s="40" t="s">
        <v>16</v>
      </c>
      <c r="Q60" s="97"/>
      <c r="R60" s="97" t="s">
        <v>268</v>
      </c>
      <c r="S60" s="97"/>
      <c r="T60" s="40" t="s">
        <v>268</v>
      </c>
      <c r="U60" s="40"/>
      <c r="V60" s="40"/>
      <c r="W60" s="40" t="s">
        <v>279</v>
      </c>
      <c r="X60" s="40" t="s">
        <v>268</v>
      </c>
      <c r="Y60" s="40" t="s">
        <v>279</v>
      </c>
      <c r="Z60" s="40" t="s">
        <v>268</v>
      </c>
      <c r="AA60" s="40"/>
      <c r="AB60" s="40"/>
      <c r="AC60" s="40"/>
      <c r="AD60" s="40"/>
      <c r="AE60" s="40" t="s">
        <v>268</v>
      </c>
      <c r="AF60" s="40">
        <v>11</v>
      </c>
      <c r="AG60" s="43" t="str">
        <f t="shared" si="0"/>
        <v>Critico</v>
      </c>
    </row>
    <row r="61" spans="1:33" ht="51" x14ac:dyDescent="0.2">
      <c r="A61" s="20">
        <v>52</v>
      </c>
      <c r="B61" s="40" t="s">
        <v>135</v>
      </c>
      <c r="C61" s="40" t="s">
        <v>1063</v>
      </c>
      <c r="D61" s="40" t="s">
        <v>90</v>
      </c>
      <c r="E61" s="105" t="s">
        <v>1064</v>
      </c>
      <c r="F61" s="106" t="s">
        <v>1065</v>
      </c>
      <c r="G61" s="96" t="s">
        <v>477</v>
      </c>
      <c r="H61" s="40" t="s">
        <v>478</v>
      </c>
      <c r="I61" s="40" t="s">
        <v>479</v>
      </c>
      <c r="J61" s="40"/>
      <c r="K61" s="40" t="s">
        <v>268</v>
      </c>
      <c r="L61" s="40"/>
      <c r="M61" s="40" t="s">
        <v>481</v>
      </c>
      <c r="N61" s="40" t="s">
        <v>175</v>
      </c>
      <c r="O61" s="40" t="s">
        <v>157</v>
      </c>
      <c r="P61" s="40" t="s">
        <v>15</v>
      </c>
      <c r="Q61" s="97" t="s">
        <v>268</v>
      </c>
      <c r="R61" s="97"/>
      <c r="S61" s="97"/>
      <c r="T61" s="40"/>
      <c r="U61" s="40"/>
      <c r="V61" s="40"/>
      <c r="W61" s="40" t="s">
        <v>279</v>
      </c>
      <c r="X61" s="40" t="s">
        <v>279</v>
      </c>
      <c r="Y61" s="40" t="s">
        <v>268</v>
      </c>
      <c r="Z61" s="40"/>
      <c r="AA61" s="40"/>
      <c r="AB61" s="40"/>
      <c r="AC61" s="40"/>
      <c r="AD61" s="40"/>
      <c r="AE61" s="40"/>
      <c r="AF61" s="40">
        <f>IF(Q61="x",1,0)+IF(R61="x",2,0)+IF(S61="x",3,0)+IF(T61="x",3,0)+IF(U61="x",2,0)+IF(V61="x",1,0)+IF(W61="x",3,0)+IF(X61="x",2,0)+IF(Y61="x",1,0)+IF(Z61="x",3,0)+IF(AA61="x",2,0)+IF(AB61="x",1,0)+IF(AC61="x",3,0)+IF(AD61="x",2,0)+IF(AE61="x",1,0)+(VLOOKUP(P61,[14]LISTA!$I$2:$K$5,3,FALSE))</f>
        <v>1</v>
      </c>
      <c r="AG61" s="43" t="str">
        <f t="shared" si="0"/>
        <v>Bajo</v>
      </c>
    </row>
    <row r="62" spans="1:33" ht="53.25" customHeight="1" x14ac:dyDescent="0.2">
      <c r="A62" s="40">
        <v>53</v>
      </c>
      <c r="B62" s="40" t="s">
        <v>135</v>
      </c>
      <c r="C62" s="40" t="s">
        <v>1063</v>
      </c>
      <c r="D62" s="40" t="s">
        <v>90</v>
      </c>
      <c r="E62" s="105" t="s">
        <v>1066</v>
      </c>
      <c r="F62" s="106" t="s">
        <v>1067</v>
      </c>
      <c r="G62" s="96" t="s">
        <v>477</v>
      </c>
      <c r="H62" s="40" t="s">
        <v>478</v>
      </c>
      <c r="I62" s="40" t="s">
        <v>479</v>
      </c>
      <c r="J62" s="40"/>
      <c r="K62" s="40" t="s">
        <v>268</v>
      </c>
      <c r="L62" s="40"/>
      <c r="M62" s="40" t="s">
        <v>481</v>
      </c>
      <c r="N62" s="40" t="s">
        <v>175</v>
      </c>
      <c r="O62" s="40" t="s">
        <v>157</v>
      </c>
      <c r="P62" s="40" t="s">
        <v>16</v>
      </c>
      <c r="Q62" s="97" t="s">
        <v>268</v>
      </c>
      <c r="R62" s="97"/>
      <c r="S62" s="97"/>
      <c r="T62" s="40"/>
      <c r="U62" s="40"/>
      <c r="V62" s="40"/>
      <c r="W62" s="40" t="s">
        <v>279</v>
      </c>
      <c r="X62" s="40" t="s">
        <v>279</v>
      </c>
      <c r="Y62" s="40" t="s">
        <v>268</v>
      </c>
      <c r="Z62" s="40"/>
      <c r="AA62" s="40"/>
      <c r="AB62" s="40"/>
      <c r="AC62" s="40"/>
      <c r="AD62" s="40"/>
      <c r="AE62" s="40"/>
      <c r="AF62" s="40">
        <f>IF(Q62="x",1,0)+IF(R62="x",2,0)+IF(S62="x",3,0)+IF(T62="x",3,0)+IF(U62="x",2,0)+IF(V62="x",1,0)+IF(W62="x",3,0)+IF(X62="x",2,0)+IF(Y62="x",1,0)+IF(Z62="x",3,0)+IF(AA62="x",2,0)+IF(AB62="x",1,0)+IF(AC62="x",3,0)+IF(AD62="x",2,0)+IF(AE62="x",1,0)+(VLOOKUP(P62,[14]LISTA!$I$2:$K$5,3,FALSE))</f>
        <v>3</v>
      </c>
      <c r="AG62" s="43" t="str">
        <f t="shared" si="0"/>
        <v>Bajo</v>
      </c>
    </row>
    <row r="63" spans="1:33" ht="63.75" x14ac:dyDescent="0.2">
      <c r="A63" s="20">
        <v>54</v>
      </c>
      <c r="B63" s="40" t="s">
        <v>135</v>
      </c>
      <c r="C63" s="40" t="s">
        <v>1063</v>
      </c>
      <c r="D63" s="40" t="s">
        <v>90</v>
      </c>
      <c r="E63" s="105" t="s">
        <v>1068</v>
      </c>
      <c r="F63" s="106" t="s">
        <v>1069</v>
      </c>
      <c r="G63" s="96" t="s">
        <v>477</v>
      </c>
      <c r="H63" s="40" t="s">
        <v>478</v>
      </c>
      <c r="I63" s="40" t="s">
        <v>607</v>
      </c>
      <c r="J63" s="40"/>
      <c r="K63" s="40" t="s">
        <v>268</v>
      </c>
      <c r="L63" s="40"/>
      <c r="M63" s="40" t="s">
        <v>481</v>
      </c>
      <c r="N63" s="40" t="s">
        <v>175</v>
      </c>
      <c r="O63" s="40" t="s">
        <v>157</v>
      </c>
      <c r="P63" s="40" t="s">
        <v>16</v>
      </c>
      <c r="Q63" s="97" t="s">
        <v>268</v>
      </c>
      <c r="R63" s="97"/>
      <c r="S63" s="97"/>
      <c r="T63" s="40"/>
      <c r="U63" s="40"/>
      <c r="V63" s="40"/>
      <c r="W63" s="40" t="s">
        <v>279</v>
      </c>
      <c r="X63" s="40" t="s">
        <v>279</v>
      </c>
      <c r="Y63" s="40" t="s">
        <v>268</v>
      </c>
      <c r="Z63" s="40"/>
      <c r="AA63" s="40"/>
      <c r="AB63" s="40"/>
      <c r="AC63" s="40"/>
      <c r="AD63" s="40"/>
      <c r="AE63" s="40"/>
      <c r="AF63" s="40">
        <f>IF(Q63="x",1,0)+IF(R63="x",2,0)+IF(S63="x",3,0)+IF(T63="x",3,0)+IF(U63="x",2,0)+IF(V63="x",1,0)+IF(W63="x",3,0)+IF(X63="x",2,0)+IF(Y63="x",1,0)+IF(Z63="x",3,0)+IF(AA63="x",2,0)+IF(AB63="x",1,0)+IF(AC63="x",3,0)+IF(AD63="x",2,0)+IF(AE63="x",1,0)+(VLOOKUP(P63,[14]LISTA!$I$2:$K$5,3,FALSE))</f>
        <v>3</v>
      </c>
      <c r="AG63" s="43" t="str">
        <f t="shared" si="0"/>
        <v>Bajo</v>
      </c>
    </row>
    <row r="64" spans="1:33" ht="51" x14ac:dyDescent="0.2">
      <c r="A64" s="40">
        <v>55</v>
      </c>
      <c r="B64" s="40" t="s">
        <v>135</v>
      </c>
      <c r="C64" s="40" t="s">
        <v>1063</v>
      </c>
      <c r="D64" s="40" t="s">
        <v>90</v>
      </c>
      <c r="E64" s="105" t="s">
        <v>1070</v>
      </c>
      <c r="F64" s="106" t="s">
        <v>1071</v>
      </c>
      <c r="G64" s="96" t="s">
        <v>477</v>
      </c>
      <c r="H64" s="40" t="s">
        <v>478</v>
      </c>
      <c r="I64" s="40" t="s">
        <v>979</v>
      </c>
      <c r="J64" s="40"/>
      <c r="K64" s="40" t="s">
        <v>268</v>
      </c>
      <c r="L64" s="40"/>
      <c r="M64" s="40" t="s">
        <v>481</v>
      </c>
      <c r="N64" s="40" t="s">
        <v>175</v>
      </c>
      <c r="O64" s="40" t="s">
        <v>157</v>
      </c>
      <c r="P64" s="40" t="s">
        <v>16</v>
      </c>
      <c r="Q64" s="97" t="s">
        <v>268</v>
      </c>
      <c r="R64" s="97"/>
      <c r="S64" s="97"/>
      <c r="T64" s="40"/>
      <c r="U64" s="40"/>
      <c r="V64" s="40"/>
      <c r="W64" s="40" t="s">
        <v>279</v>
      </c>
      <c r="X64" s="40" t="s">
        <v>279</v>
      </c>
      <c r="Y64" s="40" t="s">
        <v>268</v>
      </c>
      <c r="Z64" s="40"/>
      <c r="AA64" s="40"/>
      <c r="AB64" s="40"/>
      <c r="AC64" s="40"/>
      <c r="AD64" s="40"/>
      <c r="AE64" s="40"/>
      <c r="AF64" s="40">
        <f>IF(Q64="x",1,0)+IF(R64="x",2,0)+IF(S64="x",3,0)+IF(T64="x",3,0)+IF(U64="x",2,0)+IF(V64="x",1,0)+IF(W64="x",3,0)+IF(X64="x",2,0)+IF(Y64="x",1,0)+IF(Z64="x",3,0)+IF(AA64="x",2,0)+IF(AB64="x",1,0)+IF(AC64="x",3,0)+IF(AD64="x",2,0)+IF(AE64="x",1,0)+(VLOOKUP(P64,[14]LISTA!$I$2:$K$5,3,FALSE))</f>
        <v>3</v>
      </c>
      <c r="AG64" s="43" t="str">
        <f t="shared" si="0"/>
        <v>Bajo</v>
      </c>
    </row>
    <row r="65" spans="1:33" ht="51" x14ac:dyDescent="0.2">
      <c r="A65" s="20">
        <v>56</v>
      </c>
      <c r="B65" s="40" t="s">
        <v>135</v>
      </c>
      <c r="C65" s="40" t="s">
        <v>1063</v>
      </c>
      <c r="D65" s="40" t="s">
        <v>90</v>
      </c>
      <c r="E65" s="105" t="s">
        <v>1072</v>
      </c>
      <c r="F65" s="106" t="s">
        <v>1073</v>
      </c>
      <c r="G65" s="96" t="s">
        <v>477</v>
      </c>
      <c r="H65" s="40" t="s">
        <v>478</v>
      </c>
      <c r="I65" s="40" t="s">
        <v>979</v>
      </c>
      <c r="J65" s="40"/>
      <c r="K65" s="40" t="s">
        <v>268</v>
      </c>
      <c r="L65" s="40"/>
      <c r="M65" s="40" t="s">
        <v>481</v>
      </c>
      <c r="N65" s="40" t="s">
        <v>175</v>
      </c>
      <c r="O65" s="40" t="s">
        <v>157</v>
      </c>
      <c r="P65" s="40" t="s">
        <v>16</v>
      </c>
      <c r="Q65" s="97" t="s">
        <v>268</v>
      </c>
      <c r="R65" s="97"/>
      <c r="S65" s="97"/>
      <c r="T65" s="40"/>
      <c r="U65" s="40"/>
      <c r="V65" s="40"/>
      <c r="W65" s="40" t="s">
        <v>279</v>
      </c>
      <c r="X65" s="40" t="s">
        <v>279</v>
      </c>
      <c r="Y65" s="40" t="s">
        <v>268</v>
      </c>
      <c r="Z65" s="40"/>
      <c r="AA65" s="40"/>
      <c r="AB65" s="40"/>
      <c r="AC65" s="40"/>
      <c r="AD65" s="40"/>
      <c r="AE65" s="40"/>
      <c r="AF65" s="40">
        <f>IF(Q65="x",1,0)+IF(R65="x",2,0)+IF(S65="x",3,0)+IF(T65="x",3,0)+IF(U65="x",2,0)+IF(V65="x",1,0)+IF(W65="x",3,0)+IF(X65="x",2,0)+IF(Y65="x",1,0)+IF(Z65="x",3,0)+IF(AA65="x",2,0)+IF(AB65="x",1,0)+IF(AC65="x",3,0)+IF(AD65="x",2,0)+IF(AE65="x",1,0)+(VLOOKUP(P65,[14]LISTA!$I$2:$K$5,3,FALSE))</f>
        <v>3</v>
      </c>
      <c r="AG65" s="43" t="str">
        <f t="shared" si="0"/>
        <v>Bajo</v>
      </c>
    </row>
    <row r="66" spans="1:33" ht="38.25" x14ac:dyDescent="0.2">
      <c r="A66" s="40">
        <v>57</v>
      </c>
      <c r="B66" s="40" t="s">
        <v>135</v>
      </c>
      <c r="C66" s="40" t="s">
        <v>1063</v>
      </c>
      <c r="D66" s="40" t="s">
        <v>90</v>
      </c>
      <c r="E66" s="105" t="s">
        <v>1074</v>
      </c>
      <c r="F66" s="106" t="s">
        <v>1075</v>
      </c>
      <c r="G66" s="96" t="s">
        <v>477</v>
      </c>
      <c r="H66" s="40" t="s">
        <v>987</v>
      </c>
      <c r="I66" s="40" t="s">
        <v>479</v>
      </c>
      <c r="J66" s="40"/>
      <c r="K66" s="40" t="s">
        <v>268</v>
      </c>
      <c r="L66" s="40"/>
      <c r="M66" s="40" t="s">
        <v>481</v>
      </c>
      <c r="N66" s="40" t="s">
        <v>175</v>
      </c>
      <c r="O66" s="40" t="s">
        <v>14</v>
      </c>
      <c r="P66" s="40" t="s">
        <v>15</v>
      </c>
      <c r="Q66" s="97" t="s">
        <v>268</v>
      </c>
      <c r="R66" s="97"/>
      <c r="S66" s="97"/>
      <c r="T66" s="40"/>
      <c r="U66" s="40"/>
      <c r="V66" s="40"/>
      <c r="W66" s="40" t="s">
        <v>279</v>
      </c>
      <c r="X66" s="40" t="s">
        <v>279</v>
      </c>
      <c r="Y66" s="40" t="s">
        <v>268</v>
      </c>
      <c r="Z66" s="40"/>
      <c r="AA66" s="40"/>
      <c r="AB66" s="40"/>
      <c r="AC66" s="40"/>
      <c r="AD66" s="40"/>
      <c r="AE66" s="40"/>
      <c r="AF66" s="40">
        <f>IF(Q66="x",1,0)+IF(R66="x",2,0)+IF(S66="x",3,0)+IF(T66="x",3,0)+IF(U66="x",2,0)+IF(V66="x",1,0)+IF(W66="x",3,0)+IF(X66="x",2,0)+IF(Y66="x",1,0)+IF(Z66="x",3,0)+IF(AA66="x",2,0)+IF(AB66="x",1,0)+IF(AC66="x",3,0)+IF(AD66="x",2,0)+IF(AE66="x",1,0)+(VLOOKUP(P66,[14]LISTA!$I$2:$K$5,3,FALSE))</f>
        <v>1</v>
      </c>
      <c r="AG66" s="43" t="str">
        <f t="shared" si="0"/>
        <v>Bajo</v>
      </c>
    </row>
    <row r="67" spans="1:33" ht="89.25" x14ac:dyDescent="0.2">
      <c r="A67" s="20">
        <v>58</v>
      </c>
      <c r="B67" s="40" t="s">
        <v>135</v>
      </c>
      <c r="C67" s="40" t="s">
        <v>178</v>
      </c>
      <c r="D67" s="40" t="s">
        <v>1076</v>
      </c>
      <c r="E67" s="105" t="s">
        <v>1077</v>
      </c>
      <c r="F67" s="106" t="s">
        <v>1078</v>
      </c>
      <c r="G67" s="96" t="s">
        <v>477</v>
      </c>
      <c r="H67" s="40" t="s">
        <v>478</v>
      </c>
      <c r="I67" s="40" t="s">
        <v>479</v>
      </c>
      <c r="J67" s="40" t="s">
        <v>268</v>
      </c>
      <c r="K67" s="40" t="s">
        <v>268</v>
      </c>
      <c r="L67" s="40"/>
      <c r="M67" s="40" t="s">
        <v>481</v>
      </c>
      <c r="N67" s="40" t="s">
        <v>176</v>
      </c>
      <c r="O67" s="40" t="s">
        <v>282</v>
      </c>
      <c r="P67" s="40" t="s">
        <v>22</v>
      </c>
      <c r="Q67" s="97" t="s">
        <v>268</v>
      </c>
      <c r="R67" s="97"/>
      <c r="S67" s="97"/>
      <c r="T67" s="40"/>
      <c r="U67" s="40"/>
      <c r="V67" s="40"/>
      <c r="W67" s="40" t="s">
        <v>279</v>
      </c>
      <c r="X67" s="40" t="s">
        <v>279</v>
      </c>
      <c r="Y67" s="40" t="s">
        <v>268</v>
      </c>
      <c r="Z67" s="40"/>
      <c r="AA67" s="40"/>
      <c r="AB67" s="40"/>
      <c r="AC67" s="40"/>
      <c r="AD67" s="40"/>
      <c r="AE67" s="40"/>
      <c r="AF67" s="40">
        <f>IF(Q67="x",1,0)+IF(R67="x",2,0)+IF(S67="x",3,0)+IF(T67="x",3,0)+IF(U67="x",2,0)+IF(V67="x",1,0)+IF(W67="x",3,0)+IF(X67="x",2,0)+IF(Y67="x",1,0)+IF(Z67="x",3,0)+IF(AA67="x",2,0)+IF(AB67="x",1,0)+IF(AC67="x",3,0)+IF(AD67="x",2,0)+IF(AE67="x",1,0)+(VLOOKUP(P67,[14]LISTA!$I$2:$K$5,3,FALSE))</f>
        <v>3</v>
      </c>
      <c r="AG67" s="43" t="str">
        <f t="shared" si="0"/>
        <v>Bajo</v>
      </c>
    </row>
    <row r="68" spans="1:33" ht="63.75" x14ac:dyDescent="0.2">
      <c r="A68" s="40">
        <v>59</v>
      </c>
      <c r="B68" s="40" t="s">
        <v>135</v>
      </c>
      <c r="C68" s="40" t="s">
        <v>178</v>
      </c>
      <c r="D68" s="40" t="s">
        <v>1076</v>
      </c>
      <c r="E68" s="105" t="s">
        <v>1079</v>
      </c>
      <c r="F68" s="106" t="s">
        <v>1080</v>
      </c>
      <c r="G68" s="96" t="s">
        <v>477</v>
      </c>
      <c r="H68" s="40" t="s">
        <v>478</v>
      </c>
      <c r="I68" s="40" t="s">
        <v>479</v>
      </c>
      <c r="J68" s="40" t="s">
        <v>268</v>
      </c>
      <c r="K68" s="40" t="s">
        <v>268</v>
      </c>
      <c r="L68" s="40"/>
      <c r="M68" s="40" t="s">
        <v>481</v>
      </c>
      <c r="N68" s="40" t="s">
        <v>176</v>
      </c>
      <c r="O68" s="40" t="s">
        <v>157</v>
      </c>
      <c r="P68" s="40" t="s">
        <v>17</v>
      </c>
      <c r="Q68" s="97" t="s">
        <v>268</v>
      </c>
      <c r="R68" s="97"/>
      <c r="S68" s="97"/>
      <c r="T68" s="40"/>
      <c r="U68" s="40"/>
      <c r="V68" s="40"/>
      <c r="W68" s="40" t="s">
        <v>279</v>
      </c>
      <c r="X68" s="40" t="s">
        <v>279</v>
      </c>
      <c r="Y68" s="40" t="s">
        <v>268</v>
      </c>
      <c r="Z68" s="40"/>
      <c r="AA68" s="40"/>
      <c r="AB68" s="40"/>
      <c r="AC68" s="40"/>
      <c r="AD68" s="40"/>
      <c r="AE68" s="40"/>
      <c r="AF68" s="40">
        <f>IF(Q68="x",1,0)+IF(R68="x",2,0)+IF(S68="x",3,0)+IF(T68="x",3,0)+IF(U68="x",2,0)+IF(V68="x",1,0)+IF(W68="x",3,0)+IF(X68="x",2,0)+IF(Y68="x",1,0)+IF(Z68="x",3,0)+IF(AA68="x",2,0)+IF(AB68="x",1,0)+IF(AC68="x",3,0)+IF(AD68="x",2,0)+IF(AE68="x",1,0)+(VLOOKUP(P68,[14]LISTA!$I$2:$K$5,3,FALSE))</f>
        <v>1</v>
      </c>
      <c r="AG68" s="43" t="str">
        <f t="shared" si="0"/>
        <v>Bajo</v>
      </c>
    </row>
    <row r="69" spans="1:33" ht="51" x14ac:dyDescent="0.2">
      <c r="A69" s="20">
        <v>60</v>
      </c>
      <c r="B69" s="40" t="s">
        <v>135</v>
      </c>
      <c r="C69" s="40" t="s">
        <v>178</v>
      </c>
      <c r="D69" s="40" t="s">
        <v>1076</v>
      </c>
      <c r="E69" s="105" t="s">
        <v>1081</v>
      </c>
      <c r="F69" s="106" t="s">
        <v>1082</v>
      </c>
      <c r="G69" s="96" t="s">
        <v>477</v>
      </c>
      <c r="H69" s="40" t="s">
        <v>478</v>
      </c>
      <c r="I69" s="40" t="s">
        <v>479</v>
      </c>
      <c r="J69" s="40" t="s">
        <v>268</v>
      </c>
      <c r="K69" s="40" t="s">
        <v>268</v>
      </c>
      <c r="L69" s="40"/>
      <c r="M69" s="40" t="s">
        <v>481</v>
      </c>
      <c r="N69" s="40" t="s">
        <v>175</v>
      </c>
      <c r="O69" s="40" t="s">
        <v>282</v>
      </c>
      <c r="P69" s="40" t="s">
        <v>16</v>
      </c>
      <c r="Q69" s="97" t="s">
        <v>268</v>
      </c>
      <c r="R69" s="97"/>
      <c r="S69" s="97"/>
      <c r="T69" s="40"/>
      <c r="U69" s="40"/>
      <c r="V69" s="40"/>
      <c r="W69" s="40" t="s">
        <v>279</v>
      </c>
      <c r="X69" s="40" t="s">
        <v>279</v>
      </c>
      <c r="Y69" s="40" t="s">
        <v>268</v>
      </c>
      <c r="Z69" s="40"/>
      <c r="AA69" s="40"/>
      <c r="AB69" s="40"/>
      <c r="AC69" s="40"/>
      <c r="AD69" s="40"/>
      <c r="AE69" s="40"/>
      <c r="AF69" s="40">
        <f>IF(Q69="x",1,0)+IF(R69="x",2,0)+IF(S69="x",3,0)+IF(T69="x",3,0)+IF(U69="x",2,0)+IF(V69="x",1,0)+IF(W69="x",3,0)+IF(X69="x",2,0)+IF(Y69="x",1,0)+IF(Z69="x",3,0)+IF(AA69="x",2,0)+IF(AB69="x",1,0)+IF(AC69="x",3,0)+IF(AD69="x",2,0)+IF(AE69="x",1,0)+(VLOOKUP(P69,[14]LISTA!$I$2:$K$5,3,FALSE))</f>
        <v>3</v>
      </c>
      <c r="AG69" s="43" t="str">
        <f t="shared" si="0"/>
        <v>Bajo</v>
      </c>
    </row>
    <row r="70" spans="1:33" ht="76.5" x14ac:dyDescent="0.2">
      <c r="A70" s="40">
        <v>61</v>
      </c>
      <c r="B70" s="40" t="s">
        <v>135</v>
      </c>
      <c r="C70" s="40" t="s">
        <v>178</v>
      </c>
      <c r="D70" s="40" t="s">
        <v>1076</v>
      </c>
      <c r="E70" s="105" t="s">
        <v>1083</v>
      </c>
      <c r="F70" s="106" t="s">
        <v>1084</v>
      </c>
      <c r="G70" s="96" t="s">
        <v>477</v>
      </c>
      <c r="H70" s="40" t="s">
        <v>478</v>
      </c>
      <c r="I70" s="40" t="s">
        <v>979</v>
      </c>
      <c r="J70" s="40" t="s">
        <v>268</v>
      </c>
      <c r="K70" s="40" t="s">
        <v>268</v>
      </c>
      <c r="L70" s="40"/>
      <c r="M70" s="40" t="s">
        <v>481</v>
      </c>
      <c r="N70" s="40" t="s">
        <v>175</v>
      </c>
      <c r="O70" s="40" t="s">
        <v>157</v>
      </c>
      <c r="P70" s="40" t="s">
        <v>16</v>
      </c>
      <c r="Q70" s="97" t="s">
        <v>268</v>
      </c>
      <c r="R70" s="97"/>
      <c r="S70" s="97"/>
      <c r="T70" s="40"/>
      <c r="U70" s="40"/>
      <c r="V70" s="40"/>
      <c r="W70" s="40" t="s">
        <v>279</v>
      </c>
      <c r="X70" s="40" t="s">
        <v>279</v>
      </c>
      <c r="Y70" s="40" t="s">
        <v>268</v>
      </c>
      <c r="Z70" s="40"/>
      <c r="AA70" s="40"/>
      <c r="AB70" s="40"/>
      <c r="AC70" s="40"/>
      <c r="AD70" s="40"/>
      <c r="AE70" s="40"/>
      <c r="AF70" s="40">
        <f>IF(Q70="x",1,0)+IF(R70="x",2,0)+IF(S70="x",3,0)+IF(T70="x",3,0)+IF(U70="x",2,0)+IF(V70="x",1,0)+IF(W70="x",3,0)+IF(X70="x",2,0)+IF(Y70="x",1,0)+IF(Z70="x",3,0)+IF(AA70="x",2,0)+IF(AB70="x",1,0)+IF(AC70="x",3,0)+IF(AD70="x",2,0)+IF(AE70="x",1,0)+(VLOOKUP(P70,[14]LISTA!$I$2:$K$5,3,FALSE))</f>
        <v>3</v>
      </c>
      <c r="AG70" s="43" t="str">
        <f t="shared" si="0"/>
        <v>Bajo</v>
      </c>
    </row>
    <row r="71" spans="1:33" ht="63.75" x14ac:dyDescent="0.2">
      <c r="A71" s="20">
        <v>62</v>
      </c>
      <c r="B71" s="40" t="s">
        <v>135</v>
      </c>
      <c r="C71" s="40" t="s">
        <v>178</v>
      </c>
      <c r="D71" s="40" t="s">
        <v>1076</v>
      </c>
      <c r="E71" s="105" t="s">
        <v>1085</v>
      </c>
      <c r="F71" s="106" t="s">
        <v>1086</v>
      </c>
      <c r="G71" s="96" t="s">
        <v>477</v>
      </c>
      <c r="H71" s="40" t="s">
        <v>478</v>
      </c>
      <c r="I71" s="40" t="s">
        <v>479</v>
      </c>
      <c r="J71" s="40" t="s">
        <v>268</v>
      </c>
      <c r="K71" s="40" t="s">
        <v>268</v>
      </c>
      <c r="L71" s="40"/>
      <c r="M71" s="40" t="s">
        <v>481</v>
      </c>
      <c r="N71" s="40" t="s">
        <v>175</v>
      </c>
      <c r="O71" s="40" t="s">
        <v>157</v>
      </c>
      <c r="P71" s="40" t="s">
        <v>16</v>
      </c>
      <c r="Q71" s="97" t="s">
        <v>268</v>
      </c>
      <c r="R71" s="97"/>
      <c r="S71" s="97"/>
      <c r="T71" s="40"/>
      <c r="U71" s="40"/>
      <c r="V71" s="40"/>
      <c r="W71" s="40" t="s">
        <v>279</v>
      </c>
      <c r="X71" s="40" t="s">
        <v>279</v>
      </c>
      <c r="Y71" s="40" t="s">
        <v>268</v>
      </c>
      <c r="Z71" s="40"/>
      <c r="AA71" s="40"/>
      <c r="AB71" s="40"/>
      <c r="AC71" s="40"/>
      <c r="AD71" s="40"/>
      <c r="AE71" s="40"/>
      <c r="AF71" s="40">
        <f>IF(Q71="x",1,0)+IF(R71="x",2,0)+IF(S71="x",3,0)+IF(T71="x",3,0)+IF(U71="x",2,0)+IF(V71="x",1,0)+IF(W71="x",3,0)+IF(X71="x",2,0)+IF(Y71="x",1,0)+IF(Z71="x",3,0)+IF(AA71="x",2,0)+IF(AB71="x",1,0)+IF(AC71="x",3,0)+IF(AD71="x",2,0)+IF(AE71="x",1,0)+(VLOOKUP(P71,[14]LISTA!$I$2:$K$5,3,FALSE))</f>
        <v>3</v>
      </c>
      <c r="AG71" s="43" t="str">
        <f t="shared" si="0"/>
        <v>Bajo</v>
      </c>
    </row>
    <row r="72" spans="1:33" ht="63.75" x14ac:dyDescent="0.2">
      <c r="A72" s="40">
        <v>63</v>
      </c>
      <c r="B72" s="40" t="s">
        <v>135</v>
      </c>
      <c r="C72" s="40" t="s">
        <v>1087</v>
      </c>
      <c r="D72" s="40" t="s">
        <v>1088</v>
      </c>
      <c r="E72" s="105" t="s">
        <v>1089</v>
      </c>
      <c r="F72" s="106" t="s">
        <v>1090</v>
      </c>
      <c r="G72" s="96" t="s">
        <v>477</v>
      </c>
      <c r="H72" s="40" t="s">
        <v>478</v>
      </c>
      <c r="I72" s="40" t="s">
        <v>479</v>
      </c>
      <c r="J72" s="40"/>
      <c r="K72" s="40" t="s">
        <v>268</v>
      </c>
      <c r="L72" s="40"/>
      <c r="M72" s="40" t="s">
        <v>481</v>
      </c>
      <c r="N72" s="40" t="s">
        <v>175</v>
      </c>
      <c r="O72" s="40" t="s">
        <v>157</v>
      </c>
      <c r="P72" s="40" t="s">
        <v>15</v>
      </c>
      <c r="Q72" s="97" t="s">
        <v>268</v>
      </c>
      <c r="R72" s="97"/>
      <c r="S72" s="97"/>
      <c r="T72" s="40"/>
      <c r="U72" s="40"/>
      <c r="V72" s="40"/>
      <c r="W72" s="40" t="s">
        <v>279</v>
      </c>
      <c r="X72" s="40" t="s">
        <v>279</v>
      </c>
      <c r="Y72" s="40" t="s">
        <v>268</v>
      </c>
      <c r="Z72" s="40"/>
      <c r="AA72" s="40"/>
      <c r="AB72" s="40"/>
      <c r="AC72" s="40"/>
      <c r="AD72" s="40"/>
      <c r="AE72" s="40"/>
      <c r="AF72" s="40">
        <f>IF(Q72="x",1,0)+IF(R72="x",2,0)+IF(S72="x",3,0)+IF(T72="x",3,0)+IF(U72="x",2,0)+IF(V72="x",1,0)+IF(W72="x",3,0)+IF(X72="x",2,0)+IF(Y72="x",1,0)+IF(Z72="x",3,0)+IF(AA72="x",2,0)+IF(AB72="x",1,0)+IF(AC72="x",3,0)+IF(AD72="x",2,0)+IF(AE72="x",1,0)+(VLOOKUP(P72,[14]LISTA!$I$2:$K$5,3,FALSE))</f>
        <v>1</v>
      </c>
      <c r="AG72" s="43" t="str">
        <f t="shared" si="0"/>
        <v>Bajo</v>
      </c>
    </row>
    <row r="73" spans="1:33" ht="38.25" x14ac:dyDescent="0.2">
      <c r="A73" s="20">
        <v>64</v>
      </c>
      <c r="B73" s="40" t="s">
        <v>135</v>
      </c>
      <c r="C73" s="40" t="s">
        <v>1087</v>
      </c>
      <c r="D73" s="40" t="s">
        <v>1088</v>
      </c>
      <c r="E73" s="105" t="s">
        <v>1091</v>
      </c>
      <c r="F73" s="106" t="s">
        <v>1092</v>
      </c>
      <c r="G73" s="96" t="s">
        <v>477</v>
      </c>
      <c r="H73" s="40" t="s">
        <v>478</v>
      </c>
      <c r="I73" s="40" t="s">
        <v>479</v>
      </c>
      <c r="J73" s="40"/>
      <c r="K73" s="40" t="s">
        <v>268</v>
      </c>
      <c r="L73" s="40"/>
      <c r="M73" s="40" t="s">
        <v>481</v>
      </c>
      <c r="N73" s="40" t="s">
        <v>175</v>
      </c>
      <c r="O73" s="40" t="s">
        <v>157</v>
      </c>
      <c r="P73" s="40" t="s">
        <v>15</v>
      </c>
      <c r="Q73" s="97" t="s">
        <v>268</v>
      </c>
      <c r="R73" s="97"/>
      <c r="S73" s="97"/>
      <c r="T73" s="40"/>
      <c r="U73" s="40"/>
      <c r="V73" s="40"/>
      <c r="W73" s="40" t="s">
        <v>279</v>
      </c>
      <c r="X73" s="40" t="s">
        <v>279</v>
      </c>
      <c r="Y73" s="40" t="s">
        <v>268</v>
      </c>
      <c r="Z73" s="40"/>
      <c r="AA73" s="40"/>
      <c r="AB73" s="40"/>
      <c r="AC73" s="40"/>
      <c r="AD73" s="40"/>
      <c r="AE73" s="40"/>
      <c r="AF73" s="40">
        <f>IF(Q73="x",1,0)+IF(R73="x",2,0)+IF(S73="x",3,0)+IF(T73="x",3,0)+IF(U73="x",2,0)+IF(V73="x",1,0)+IF(W73="x",3,0)+IF(X73="x",2,0)+IF(Y73="x",1,0)+IF(Z73="x",3,0)+IF(AA73="x",2,0)+IF(AB73="x",1,0)+IF(AC73="x",3,0)+IF(AD73="x",2,0)+IF(AE73="x",1,0)+(VLOOKUP(P73,[14]LISTA!$I$2:$K$5,3,FALSE))</f>
        <v>1</v>
      </c>
      <c r="AG73" s="43" t="str">
        <f t="shared" si="0"/>
        <v>Bajo</v>
      </c>
    </row>
    <row r="74" spans="1:33" ht="156" customHeight="1" x14ac:dyDescent="0.2">
      <c r="A74" s="40">
        <v>65</v>
      </c>
      <c r="B74" s="40" t="s">
        <v>135</v>
      </c>
      <c r="C74" s="40" t="s">
        <v>1087</v>
      </c>
      <c r="D74" s="40" t="s">
        <v>1093</v>
      </c>
      <c r="E74" s="105" t="s">
        <v>1094</v>
      </c>
      <c r="F74" s="106" t="s">
        <v>1095</v>
      </c>
      <c r="G74" s="96" t="s">
        <v>477</v>
      </c>
      <c r="H74" s="40" t="s">
        <v>478</v>
      </c>
      <c r="I74" s="40" t="s">
        <v>979</v>
      </c>
      <c r="J74" s="40"/>
      <c r="K74" s="40" t="s">
        <v>268</v>
      </c>
      <c r="L74" s="40"/>
      <c r="M74" s="40" t="s">
        <v>481</v>
      </c>
      <c r="N74" s="40" t="s">
        <v>175</v>
      </c>
      <c r="O74" s="40" t="s">
        <v>157</v>
      </c>
      <c r="P74" s="40" t="s">
        <v>15</v>
      </c>
      <c r="Q74" s="97" t="s">
        <v>268</v>
      </c>
      <c r="R74" s="97"/>
      <c r="S74" s="97"/>
      <c r="T74" s="40"/>
      <c r="U74" s="40"/>
      <c r="V74" s="40"/>
      <c r="W74" s="40" t="s">
        <v>279</v>
      </c>
      <c r="X74" s="40" t="s">
        <v>279</v>
      </c>
      <c r="Y74" s="40" t="s">
        <v>268</v>
      </c>
      <c r="Z74" s="40"/>
      <c r="AA74" s="40"/>
      <c r="AB74" s="40"/>
      <c r="AC74" s="40"/>
      <c r="AD74" s="40"/>
      <c r="AE74" s="40"/>
      <c r="AF74" s="40">
        <v>6</v>
      </c>
      <c r="AG74" s="43" t="str">
        <f t="shared" ref="AG74:AG81" si="1">IF(AF74&lt;=5,"Bajo",IF(AF74&gt;=11,"Critico",IF(AF74&lt;=10,"Moderado")))</f>
        <v>Moderado</v>
      </c>
    </row>
    <row r="75" spans="1:33" ht="63.75" x14ac:dyDescent="0.2">
      <c r="A75" s="20">
        <v>66</v>
      </c>
      <c r="B75" s="40" t="s">
        <v>135</v>
      </c>
      <c r="C75" s="40" t="s">
        <v>1087</v>
      </c>
      <c r="D75" s="40" t="s">
        <v>1096</v>
      </c>
      <c r="E75" s="105" t="s">
        <v>1096</v>
      </c>
      <c r="F75" s="106" t="s">
        <v>1097</v>
      </c>
      <c r="G75" s="96" t="s">
        <v>477</v>
      </c>
      <c r="H75" s="40" t="s">
        <v>478</v>
      </c>
      <c r="I75" s="40" t="s">
        <v>979</v>
      </c>
      <c r="J75" s="40"/>
      <c r="K75" s="40" t="s">
        <v>268</v>
      </c>
      <c r="L75" s="40"/>
      <c r="M75" s="40" t="s">
        <v>481</v>
      </c>
      <c r="N75" s="40" t="s">
        <v>175</v>
      </c>
      <c r="O75" s="40" t="s">
        <v>157</v>
      </c>
      <c r="P75" s="40" t="s">
        <v>15</v>
      </c>
      <c r="Q75" s="97" t="s">
        <v>268</v>
      </c>
      <c r="R75" s="97"/>
      <c r="S75" s="97"/>
      <c r="T75" s="40"/>
      <c r="U75" s="40"/>
      <c r="V75" s="40"/>
      <c r="W75" s="40" t="s">
        <v>279</v>
      </c>
      <c r="X75" s="40" t="s">
        <v>279</v>
      </c>
      <c r="Y75" s="40" t="s">
        <v>268</v>
      </c>
      <c r="Z75" s="40"/>
      <c r="AA75" s="40"/>
      <c r="AB75" s="40"/>
      <c r="AC75" s="40"/>
      <c r="AD75" s="40"/>
      <c r="AE75" s="40"/>
      <c r="AF75" s="40">
        <f>IF(Q75="x",1,0)+IF(R75="x",2,0)+IF(S75="x",3,0)+IF(T75="x",3,0)+IF(U75="x",2,0)+IF(V75="x",1,0)+IF(W75="x",3,0)+IF(X75="x",2,0)+IF(Y75="x",1,0)+IF(Z75="x",3,0)+IF(AA75="x",2,0)+IF(AB75="x",1,0)+IF(AC75="x",3,0)+IF(AD75="x",2,0)+IF(AE75="x",1,0)+(VLOOKUP(P75,[14]LISTA!$I$2:$K$5,3,FALSE))</f>
        <v>1</v>
      </c>
      <c r="AG75" s="43" t="str">
        <f t="shared" si="1"/>
        <v>Bajo</v>
      </c>
    </row>
    <row r="76" spans="1:33" ht="63.75" x14ac:dyDescent="0.2">
      <c r="A76" s="40">
        <v>67</v>
      </c>
      <c r="B76" s="40" t="s">
        <v>135</v>
      </c>
      <c r="C76" s="40" t="s">
        <v>1087</v>
      </c>
      <c r="D76" s="40" t="s">
        <v>1098</v>
      </c>
      <c r="E76" s="105" t="s">
        <v>1098</v>
      </c>
      <c r="F76" s="106" t="s">
        <v>1090</v>
      </c>
      <c r="G76" s="96" t="s">
        <v>477</v>
      </c>
      <c r="H76" s="40" t="s">
        <v>478</v>
      </c>
      <c r="I76" s="40" t="s">
        <v>979</v>
      </c>
      <c r="J76" s="40"/>
      <c r="K76" s="40" t="s">
        <v>268</v>
      </c>
      <c r="L76" s="40"/>
      <c r="M76" s="40" t="s">
        <v>481</v>
      </c>
      <c r="N76" s="40" t="s">
        <v>175</v>
      </c>
      <c r="O76" s="40" t="s">
        <v>157</v>
      </c>
      <c r="P76" s="40" t="s">
        <v>16</v>
      </c>
      <c r="Q76" s="97" t="s">
        <v>268</v>
      </c>
      <c r="R76" s="97"/>
      <c r="S76" s="97"/>
      <c r="T76" s="40"/>
      <c r="U76" s="40"/>
      <c r="V76" s="40"/>
      <c r="W76" s="40" t="s">
        <v>279</v>
      </c>
      <c r="X76" s="40" t="s">
        <v>279</v>
      </c>
      <c r="Y76" s="40" t="s">
        <v>268</v>
      </c>
      <c r="Z76" s="40"/>
      <c r="AA76" s="40"/>
      <c r="AB76" s="40"/>
      <c r="AC76" s="40"/>
      <c r="AD76" s="40"/>
      <c r="AE76" s="40"/>
      <c r="AF76" s="40">
        <f>IF(Q76="x",1,0)+IF(R76="x",2,0)+IF(S76="x",3,0)+IF(T76="x",3,0)+IF(U76="x",2,0)+IF(V76="x",1,0)+IF(W76="x",3,0)+IF(X76="x",2,0)+IF(Y76="x",1,0)+IF(Z76="x",3,0)+IF(AA76="x",2,0)+IF(AB76="x",1,0)+IF(AC76="x",3,0)+IF(AD76="x",2,0)+IF(AE76="x",1,0)+(VLOOKUP(P76,[14]LISTA!$I$2:$K$5,3,FALSE))</f>
        <v>3</v>
      </c>
      <c r="AG76" s="43" t="str">
        <f t="shared" si="1"/>
        <v>Bajo</v>
      </c>
    </row>
    <row r="77" spans="1:33" ht="153" x14ac:dyDescent="0.2">
      <c r="A77" s="20">
        <v>68</v>
      </c>
      <c r="B77" s="40" t="s">
        <v>135</v>
      </c>
      <c r="C77" s="40" t="s">
        <v>1087</v>
      </c>
      <c r="D77" s="40" t="s">
        <v>1098</v>
      </c>
      <c r="E77" s="105" t="s">
        <v>1094</v>
      </c>
      <c r="F77" s="106" t="s">
        <v>1095</v>
      </c>
      <c r="G77" s="96" t="s">
        <v>477</v>
      </c>
      <c r="H77" s="40" t="s">
        <v>478</v>
      </c>
      <c r="I77" s="40" t="s">
        <v>979</v>
      </c>
      <c r="J77" s="40"/>
      <c r="K77" s="40" t="s">
        <v>268</v>
      </c>
      <c r="L77" s="40"/>
      <c r="M77" s="40" t="s">
        <v>481</v>
      </c>
      <c r="N77" s="40" t="s">
        <v>175</v>
      </c>
      <c r="O77" s="40" t="s">
        <v>157</v>
      </c>
      <c r="P77" s="40" t="s">
        <v>16</v>
      </c>
      <c r="Q77" s="97" t="s">
        <v>268</v>
      </c>
      <c r="R77" s="97"/>
      <c r="S77" s="97"/>
      <c r="T77" s="40"/>
      <c r="U77" s="40"/>
      <c r="V77" s="40"/>
      <c r="W77" s="40" t="s">
        <v>279</v>
      </c>
      <c r="X77" s="40" t="s">
        <v>279</v>
      </c>
      <c r="Y77" s="40" t="s">
        <v>268</v>
      </c>
      <c r="Z77" s="40"/>
      <c r="AA77" s="40"/>
      <c r="AB77" s="40"/>
      <c r="AC77" s="40"/>
      <c r="AD77" s="40"/>
      <c r="AE77" s="40"/>
      <c r="AF77" s="40">
        <v>6</v>
      </c>
      <c r="AG77" s="43" t="str">
        <f t="shared" si="1"/>
        <v>Moderado</v>
      </c>
    </row>
    <row r="78" spans="1:33" ht="93.75" customHeight="1" x14ac:dyDescent="0.2">
      <c r="A78" s="40">
        <v>69</v>
      </c>
      <c r="B78" s="40" t="s">
        <v>135</v>
      </c>
      <c r="C78" s="40" t="s">
        <v>1099</v>
      </c>
      <c r="D78" s="40" t="s">
        <v>90</v>
      </c>
      <c r="E78" s="105" t="s">
        <v>1099</v>
      </c>
      <c r="F78" s="106" t="s">
        <v>1100</v>
      </c>
      <c r="G78" s="96" t="s">
        <v>477</v>
      </c>
      <c r="H78" s="40" t="s">
        <v>478</v>
      </c>
      <c r="I78" s="40" t="s">
        <v>979</v>
      </c>
      <c r="J78" s="40"/>
      <c r="K78" s="40" t="s">
        <v>268</v>
      </c>
      <c r="L78" s="40"/>
      <c r="M78" s="40" t="s">
        <v>481</v>
      </c>
      <c r="N78" s="40" t="s">
        <v>175</v>
      </c>
      <c r="O78" s="40" t="s">
        <v>157</v>
      </c>
      <c r="P78" s="40" t="s">
        <v>16</v>
      </c>
      <c r="Q78" s="97" t="s">
        <v>268</v>
      </c>
      <c r="R78" s="97"/>
      <c r="S78" s="97"/>
      <c r="T78" s="40"/>
      <c r="U78" s="40"/>
      <c r="V78" s="40"/>
      <c r="W78" s="40" t="s">
        <v>279</v>
      </c>
      <c r="X78" s="40" t="s">
        <v>279</v>
      </c>
      <c r="Y78" s="40" t="s">
        <v>268</v>
      </c>
      <c r="Z78" s="40"/>
      <c r="AA78" s="40"/>
      <c r="AB78" s="40"/>
      <c r="AC78" s="40"/>
      <c r="AD78" s="40"/>
      <c r="AE78" s="40"/>
      <c r="AF78" s="40">
        <v>8</v>
      </c>
      <c r="AG78" s="43" t="str">
        <f t="shared" si="1"/>
        <v>Moderado</v>
      </c>
    </row>
    <row r="79" spans="1:33" ht="63.75" x14ac:dyDescent="0.2">
      <c r="A79" s="20">
        <v>70</v>
      </c>
      <c r="B79" s="40" t="s">
        <v>135</v>
      </c>
      <c r="C79" s="40" t="s">
        <v>1101</v>
      </c>
      <c r="D79" s="40" t="s">
        <v>1102</v>
      </c>
      <c r="E79" s="105" t="s">
        <v>1103</v>
      </c>
      <c r="F79" s="106" t="s">
        <v>1104</v>
      </c>
      <c r="G79" s="96" t="s">
        <v>477</v>
      </c>
      <c r="H79" s="40" t="s">
        <v>478</v>
      </c>
      <c r="I79" s="40" t="s">
        <v>979</v>
      </c>
      <c r="J79" s="40"/>
      <c r="K79" s="40" t="s">
        <v>268</v>
      </c>
      <c r="L79" s="40"/>
      <c r="M79" s="40" t="s">
        <v>481</v>
      </c>
      <c r="N79" s="40" t="s">
        <v>175</v>
      </c>
      <c r="O79" s="40" t="s">
        <v>157</v>
      </c>
      <c r="P79" s="40" t="s">
        <v>16</v>
      </c>
      <c r="Q79" s="97" t="s">
        <v>268</v>
      </c>
      <c r="R79" s="97"/>
      <c r="S79" s="97"/>
      <c r="T79" s="40"/>
      <c r="U79" s="40"/>
      <c r="V79" s="40"/>
      <c r="W79" s="40" t="s">
        <v>279</v>
      </c>
      <c r="X79" s="40" t="s">
        <v>279</v>
      </c>
      <c r="Y79" s="40" t="s">
        <v>268</v>
      </c>
      <c r="Z79" s="40"/>
      <c r="AA79" s="40"/>
      <c r="AB79" s="40"/>
      <c r="AC79" s="40"/>
      <c r="AD79" s="40"/>
      <c r="AE79" s="40"/>
      <c r="AF79" s="40">
        <v>9</v>
      </c>
      <c r="AG79" s="43" t="str">
        <f t="shared" si="1"/>
        <v>Moderado</v>
      </c>
    </row>
    <row r="80" spans="1:33" ht="76.5" x14ac:dyDescent="0.2">
      <c r="A80" s="40">
        <v>71</v>
      </c>
      <c r="B80" s="40" t="s">
        <v>135</v>
      </c>
      <c r="C80" s="40" t="s">
        <v>1101</v>
      </c>
      <c r="D80" s="40" t="s">
        <v>1105</v>
      </c>
      <c r="E80" s="105" t="s">
        <v>1105</v>
      </c>
      <c r="F80" s="106" t="s">
        <v>1106</v>
      </c>
      <c r="G80" s="96" t="s">
        <v>477</v>
      </c>
      <c r="H80" s="40" t="s">
        <v>478</v>
      </c>
      <c r="I80" s="40" t="s">
        <v>979</v>
      </c>
      <c r="J80" s="40"/>
      <c r="K80" s="40" t="s">
        <v>268</v>
      </c>
      <c r="L80" s="40"/>
      <c r="M80" s="40" t="s">
        <v>481</v>
      </c>
      <c r="N80" s="40" t="s">
        <v>175</v>
      </c>
      <c r="O80" s="40" t="s">
        <v>157</v>
      </c>
      <c r="P80" s="40" t="s">
        <v>16</v>
      </c>
      <c r="Q80" s="97" t="s">
        <v>268</v>
      </c>
      <c r="R80" s="97"/>
      <c r="S80" s="97"/>
      <c r="T80" s="40"/>
      <c r="U80" s="40"/>
      <c r="V80" s="40"/>
      <c r="W80" s="40" t="s">
        <v>279</v>
      </c>
      <c r="X80" s="40" t="s">
        <v>279</v>
      </c>
      <c r="Y80" s="40" t="s">
        <v>268</v>
      </c>
      <c r="Z80" s="40"/>
      <c r="AA80" s="40"/>
      <c r="AB80" s="40"/>
      <c r="AC80" s="40"/>
      <c r="AD80" s="40"/>
      <c r="AE80" s="40"/>
      <c r="AF80" s="40">
        <f>IF(Q80="x",1,0)+IF(R80="x",2,0)+IF(S80="x",3,0)+IF(T80="x",3,0)+IF(U80="x",2,0)+IF(V80="x",1,0)+IF(W80="x",3,0)+IF(X80="x",2,0)+IF(Y80="x",1,0)+IF(Z80="x",3,0)+IF(AA80="x",2,0)+IF(AB80="x",1,0)+IF(AC80="x",3,0)+IF(AD80="x",2,0)+IF(AE80="x",1,0)+(VLOOKUP(P80,[14]LISTA!$I$2:$K$5,3,FALSE))</f>
        <v>3</v>
      </c>
      <c r="AG80" s="43" t="str">
        <f t="shared" si="1"/>
        <v>Bajo</v>
      </c>
    </row>
    <row r="81" spans="1:208" ht="51" x14ac:dyDescent="0.2">
      <c r="A81" s="20">
        <v>72</v>
      </c>
      <c r="B81" s="40" t="s">
        <v>135</v>
      </c>
      <c r="C81" s="40" t="s">
        <v>1101</v>
      </c>
      <c r="D81" s="40" t="s">
        <v>1107</v>
      </c>
      <c r="E81" s="105" t="s">
        <v>1108</v>
      </c>
      <c r="F81" s="106" t="s">
        <v>1109</v>
      </c>
      <c r="G81" s="96" t="s">
        <v>477</v>
      </c>
      <c r="H81" s="40" t="s">
        <v>478</v>
      </c>
      <c r="I81" s="40" t="s">
        <v>979</v>
      </c>
      <c r="J81" s="40"/>
      <c r="K81" s="40" t="s">
        <v>268</v>
      </c>
      <c r="L81" s="40"/>
      <c r="M81" s="40" t="s">
        <v>481</v>
      </c>
      <c r="N81" s="40" t="s">
        <v>175</v>
      </c>
      <c r="O81" s="40" t="s">
        <v>157</v>
      </c>
      <c r="P81" s="40" t="s">
        <v>16</v>
      </c>
      <c r="Q81" s="97" t="s">
        <v>268</v>
      </c>
      <c r="R81" s="97"/>
      <c r="S81" s="97"/>
      <c r="T81" s="40"/>
      <c r="U81" s="40"/>
      <c r="V81" s="40"/>
      <c r="W81" s="40" t="s">
        <v>279</v>
      </c>
      <c r="X81" s="40" t="s">
        <v>279</v>
      </c>
      <c r="Y81" s="40" t="s">
        <v>268</v>
      </c>
      <c r="Z81" s="40"/>
      <c r="AA81" s="40"/>
      <c r="AB81" s="40"/>
      <c r="AC81" s="40"/>
      <c r="AD81" s="40"/>
      <c r="AE81" s="40"/>
      <c r="AF81" s="40">
        <f>IF(Q81="x",1,0)+IF(R81="x",2,0)+IF(S81="x",3,0)+IF(T81="x",3,0)+IF(U81="x",2,0)+IF(V81="x",1,0)+IF(W81="x",3,0)+IF(X81="x",2,0)+IF(Y81="x",1,0)+IF(Z81="x",3,0)+IF(AA81="x",2,0)+IF(AB81="x",1,0)+IF(AC81="x",3,0)+IF(AD81="x",2,0)+IF(AE81="x",1,0)+(VLOOKUP(P81,[14]LISTA!$I$2:$K$5,3,FALSE))</f>
        <v>3</v>
      </c>
      <c r="AG81" s="43" t="str">
        <f t="shared" si="1"/>
        <v>Bajo</v>
      </c>
    </row>
    <row r="84" spans="1:208" s="6" customFormat="1" ht="24" customHeight="1" x14ac:dyDescent="0.2">
      <c r="A84" s="176" t="s">
        <v>25</v>
      </c>
      <c r="B84" s="177"/>
      <c r="C84" s="178" t="s">
        <v>43</v>
      </c>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row>
    <row r="85" spans="1:208" s="6" customFormat="1" ht="36" customHeight="1" x14ac:dyDescent="0.2">
      <c r="A85" s="179" t="s">
        <v>33</v>
      </c>
      <c r="B85" s="180"/>
      <c r="C85" s="178" t="s">
        <v>62</v>
      </c>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row>
    <row r="86" spans="1:208" s="6" customFormat="1" x14ac:dyDescent="0.2">
      <c r="A86" s="176" t="s">
        <v>11</v>
      </c>
      <c r="B86" s="177"/>
      <c r="C86" s="178" t="s">
        <v>40</v>
      </c>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row>
    <row r="87" spans="1:208" s="6" customFormat="1" x14ac:dyDescent="0.2">
      <c r="A87" s="179" t="s">
        <v>45</v>
      </c>
      <c r="B87" s="180"/>
      <c r="C87" s="181" t="s">
        <v>52</v>
      </c>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3"/>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row>
    <row r="88" spans="1:208" s="6" customFormat="1" x14ac:dyDescent="0.2">
      <c r="A88" s="176" t="s">
        <v>46</v>
      </c>
      <c r="B88" s="177"/>
      <c r="C88" s="178" t="s">
        <v>53</v>
      </c>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row>
    <row r="89" spans="1:208" s="6" customFormat="1" ht="24" customHeight="1" x14ac:dyDescent="0.2">
      <c r="A89" s="179" t="s">
        <v>28</v>
      </c>
      <c r="B89" s="180"/>
      <c r="C89" s="178" t="s">
        <v>41</v>
      </c>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row>
    <row r="90" spans="1:208" s="6" customFormat="1" ht="24" customHeight="1" x14ac:dyDescent="0.2">
      <c r="A90" s="176" t="s">
        <v>29</v>
      </c>
      <c r="B90" s="177"/>
      <c r="C90" s="178" t="s">
        <v>54</v>
      </c>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row>
    <row r="91" spans="1:208" s="6" customFormat="1" x14ac:dyDescent="0.2">
      <c r="A91" s="179" t="s">
        <v>26</v>
      </c>
      <c r="B91" s="180"/>
      <c r="C91" s="178" t="s">
        <v>42</v>
      </c>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row>
    <row r="92" spans="1:208" s="6" customFormat="1" ht="36" customHeight="1" x14ac:dyDescent="0.2">
      <c r="A92" s="176" t="s">
        <v>30</v>
      </c>
      <c r="B92" s="177"/>
      <c r="C92" s="178" t="s">
        <v>55</v>
      </c>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row>
    <row r="93" spans="1:208" s="6" customFormat="1" x14ac:dyDescent="0.2">
      <c r="A93" s="179" t="s">
        <v>31</v>
      </c>
      <c r="B93" s="180"/>
      <c r="C93" s="178" t="s">
        <v>56</v>
      </c>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row>
    <row r="94" spans="1:208" s="6" customFormat="1" ht="36" customHeight="1" x14ac:dyDescent="0.2">
      <c r="A94" s="176" t="s">
        <v>57</v>
      </c>
      <c r="B94" s="177"/>
      <c r="C94" s="178" t="s">
        <v>63</v>
      </c>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row>
    <row r="95" spans="1:208" s="6" customFormat="1" ht="36" customHeight="1" x14ac:dyDescent="0.2">
      <c r="A95" s="184" t="s">
        <v>12</v>
      </c>
      <c r="B95" s="185"/>
      <c r="C95" s="178" t="s">
        <v>13</v>
      </c>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row>
    <row r="96" spans="1:208" s="6" customFormat="1" ht="36" customHeight="1" x14ac:dyDescent="0.2">
      <c r="A96" s="186" t="s">
        <v>91</v>
      </c>
      <c r="B96" s="177"/>
      <c r="C96" s="178" t="s">
        <v>83</v>
      </c>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row>
    <row r="97" spans="1:208" s="6" customFormat="1" ht="36" customHeight="1" x14ac:dyDescent="0.2">
      <c r="A97" s="187" t="s">
        <v>73</v>
      </c>
      <c r="B97" s="180"/>
      <c r="C97" s="178" t="s">
        <v>74</v>
      </c>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row>
    <row r="98" spans="1:208" s="6" customFormat="1" ht="36" customHeight="1" x14ac:dyDescent="0.2">
      <c r="A98" s="186" t="s">
        <v>72</v>
      </c>
      <c r="B98" s="177"/>
      <c r="C98" s="178" t="s">
        <v>75</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row>
    <row r="99" spans="1:208" s="6" customFormat="1" ht="36" customHeight="1" x14ac:dyDescent="0.2">
      <c r="A99" s="187" t="s">
        <v>76</v>
      </c>
      <c r="B99" s="180"/>
      <c r="C99" s="178" t="s">
        <v>77</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row>
    <row r="100" spans="1:208" s="6" customFormat="1" ht="36" customHeight="1" x14ac:dyDescent="0.2">
      <c r="A100" s="189" t="s">
        <v>34</v>
      </c>
      <c r="B100" s="185"/>
      <c r="C100" s="178" t="s">
        <v>49</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row>
    <row r="101" spans="1:208" s="6" customFormat="1" ht="36" customHeight="1" x14ac:dyDescent="0.2">
      <c r="A101" s="179" t="s">
        <v>35</v>
      </c>
      <c r="B101" s="180"/>
      <c r="C101" s="178" t="s">
        <v>59</v>
      </c>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row>
    <row r="102" spans="1:208" s="6" customFormat="1" ht="36" customHeight="1" x14ac:dyDescent="0.2">
      <c r="A102" s="179" t="s">
        <v>36</v>
      </c>
      <c r="B102" s="180"/>
      <c r="C102" s="178" t="s">
        <v>37</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row>
    <row r="103" spans="1:208" s="6" customFormat="1" ht="36" customHeight="1" x14ac:dyDescent="0.2">
      <c r="A103" s="179" t="s">
        <v>38</v>
      </c>
      <c r="B103" s="180"/>
      <c r="C103" s="178" t="s">
        <v>39</v>
      </c>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row>
    <row r="104" spans="1:208" s="6" customFormat="1" ht="36" customHeight="1" x14ac:dyDescent="0.2">
      <c r="A104" s="189" t="s">
        <v>152</v>
      </c>
      <c r="B104" s="185"/>
      <c r="C104" s="178" t="s">
        <v>153</v>
      </c>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row>
    <row r="105" spans="1:208" s="6" customFormat="1" ht="24" customHeight="1" x14ac:dyDescent="0.2">
      <c r="A105" s="189" t="s">
        <v>34</v>
      </c>
      <c r="B105" s="185"/>
      <c r="C105" s="178" t="s">
        <v>84</v>
      </c>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row>
    <row r="106" spans="1:208" s="6" customFormat="1" ht="24" customHeight="1" x14ac:dyDescent="0.2">
      <c r="A106" s="176" t="s">
        <v>23</v>
      </c>
      <c r="B106" s="177"/>
      <c r="C106" s="178" t="s">
        <v>69</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row>
    <row r="107" spans="1:208" s="6" customFormat="1" ht="36" customHeight="1" x14ac:dyDescent="0.2">
      <c r="A107" s="179" t="s">
        <v>24</v>
      </c>
      <c r="B107" s="180"/>
      <c r="C107" s="178" t="s">
        <v>71</v>
      </c>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row>
    <row r="108" spans="1:208" s="6" customFormat="1" ht="24" customHeight="1" x14ac:dyDescent="0.2">
      <c r="A108" s="176" t="s">
        <v>0</v>
      </c>
      <c r="B108" s="177"/>
      <c r="C108" s="178" t="s">
        <v>58</v>
      </c>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row>
    <row r="109" spans="1:208" s="6" customFormat="1" ht="24" customHeight="1" x14ac:dyDescent="0.2">
      <c r="A109" s="188" t="s">
        <v>44</v>
      </c>
      <c r="B109" s="188"/>
      <c r="C109" s="178" t="s">
        <v>50</v>
      </c>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row>
  </sheetData>
  <sheetProtection algorithmName="SHA-512" hashValue="3+VxhmD/X2VswyakVj6jVFuF61RQFoptphyvwcmfG8ZDxzjwmxHwctJ7GzkYgM6qd99I1C0oSRu/yrE30k44cA==" saltValue="OXnaSHMrOya7MFByJ998Uw==" spinCount="100000" sheet="1" objects="1" scenarios="1"/>
  <mergeCells count="83">
    <mergeCell ref="A2:D4"/>
    <mergeCell ref="E2:Y4"/>
    <mergeCell ref="Z2:AG2"/>
    <mergeCell ref="Z3:AD3"/>
    <mergeCell ref="AE3:AG3"/>
    <mergeCell ref="Z4:AG4"/>
    <mergeCell ref="A5:AG5"/>
    <mergeCell ref="A6:L7"/>
    <mergeCell ref="M6:P7"/>
    <mergeCell ref="Q6:V7"/>
    <mergeCell ref="W6:AG7"/>
    <mergeCell ref="A85:B85"/>
    <mergeCell ref="C85:AG85"/>
    <mergeCell ref="O8:O9"/>
    <mergeCell ref="P8:P9"/>
    <mergeCell ref="Q8:S8"/>
    <mergeCell ref="T8:V8"/>
    <mergeCell ref="W8:Y8"/>
    <mergeCell ref="Z8:AB8"/>
    <mergeCell ref="F8:F9"/>
    <mergeCell ref="G8:G9"/>
    <mergeCell ref="H8:H9"/>
    <mergeCell ref="I8:I9"/>
    <mergeCell ref="J8:K8"/>
    <mergeCell ref="N8:N9"/>
    <mergeCell ref="A8:A9"/>
    <mergeCell ref="B8:B9"/>
    <mergeCell ref="AC8:AE8"/>
    <mergeCell ref="AF8:AF9"/>
    <mergeCell ref="AG8:AG9"/>
    <mergeCell ref="A84:B84"/>
    <mergeCell ref="C84:AG84"/>
    <mergeCell ref="C8:C9"/>
    <mergeCell ref="D8:D9"/>
    <mergeCell ref="E8:E9"/>
    <mergeCell ref="A86:B86"/>
    <mergeCell ref="C86:AG86"/>
    <mergeCell ref="A87:B87"/>
    <mergeCell ref="C87:AG87"/>
    <mergeCell ref="A88:B88"/>
    <mergeCell ref="C88:AG88"/>
    <mergeCell ref="A89:B89"/>
    <mergeCell ref="C89:AG89"/>
    <mergeCell ref="A90:B90"/>
    <mergeCell ref="C90:AG90"/>
    <mergeCell ref="A91:B91"/>
    <mergeCell ref="C91:AG91"/>
    <mergeCell ref="A92:B92"/>
    <mergeCell ref="C92:AG92"/>
    <mergeCell ref="A93:B93"/>
    <mergeCell ref="C93:AG93"/>
    <mergeCell ref="A94:B94"/>
    <mergeCell ref="C94:AG94"/>
    <mergeCell ref="A95:B95"/>
    <mergeCell ref="C95:AG95"/>
    <mergeCell ref="A96:B96"/>
    <mergeCell ref="C96:AG96"/>
    <mergeCell ref="A97:B97"/>
    <mergeCell ref="C97:AG97"/>
    <mergeCell ref="A98:B98"/>
    <mergeCell ref="C98:AG98"/>
    <mergeCell ref="A99:B99"/>
    <mergeCell ref="C99:AG99"/>
    <mergeCell ref="A100:B100"/>
    <mergeCell ref="C100:AG100"/>
    <mergeCell ref="A101:B101"/>
    <mergeCell ref="C101:AG101"/>
    <mergeCell ref="A102:B102"/>
    <mergeCell ref="C102:AG102"/>
    <mergeCell ref="A103:B103"/>
    <mergeCell ref="C103:AG103"/>
    <mergeCell ref="A104:B104"/>
    <mergeCell ref="C104:AG104"/>
    <mergeCell ref="A105:B105"/>
    <mergeCell ref="C105:AG105"/>
    <mergeCell ref="A106:B106"/>
    <mergeCell ref="C106:AG106"/>
    <mergeCell ref="A107:B107"/>
    <mergeCell ref="C107:AG107"/>
    <mergeCell ref="A108:B108"/>
    <mergeCell ref="C108:AG108"/>
    <mergeCell ref="A109:B109"/>
    <mergeCell ref="C109:AG109"/>
  </mergeCells>
  <conditionalFormatting sqref="AG1:AG7 AG10:AG1048576">
    <cfRule type="containsText" dxfId="37" priority="2" operator="containsText" text="Bajo">
      <formula>NOT(ISERROR(SEARCH("Bajo",AG1)))</formula>
    </cfRule>
    <cfRule type="containsText" dxfId="36" priority="3" operator="containsText" text="Moderado">
      <formula>NOT(ISERROR(SEARCH("Moderado",AG1)))</formula>
    </cfRule>
    <cfRule type="containsText" dxfId="35" priority="4" operator="containsText" text="Critico">
      <formula>NOT(ISERROR(SEARCH("Critico",AG1)))</formula>
    </cfRule>
  </conditionalFormatting>
  <conditionalFormatting sqref="AF10:AF81">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81">
      <formula1>FORMATO</formula1>
    </dataValidation>
    <dataValidation type="list" allowBlank="1" showInputMessage="1" showErrorMessage="1" sqref="O10:O81">
      <formula1 xml:space="preserve"> Responsables</formula1>
    </dataValidation>
    <dataValidation type="list" allowBlank="1" showInputMessage="1" showErrorMessage="1" sqref="G10:G81">
      <formula1>Idioma</formula1>
    </dataValidation>
    <dataValidation type="list" allowBlank="1" showInputMessage="1" showErrorMessage="1" sqref="B10:B81">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[1]LISTA!#REF!</xm:f>
          </x14:formula1>
          <xm:sqref>H10:H81</xm:sqref>
        </x14:dataValidation>
        <x14:dataValidation type="list" allowBlank="1" showInputMessage="1" showErrorMessage="1">
          <x14:formula1>
            <xm:f>[1]LISTA!#REF!</xm:f>
          </x14:formula1>
          <xm:sqref>N10:N81</xm:sqref>
        </x14:dataValidation>
        <x14:dataValidation type="list" allowBlank="1" showInputMessage="1" showErrorMessage="1">
          <x14:formula1>
            <xm:f>[1]LISTA!#REF!</xm:f>
          </x14:formula1>
          <xm:sqref>M10:M81</xm:sqref>
        </x14:dataValidation>
        <x14:dataValidation type="list" allowBlank="1" showInputMessage="1" showErrorMessage="1">
          <x14:formula1>
            <xm:f>[1]LISTA!#REF!</xm:f>
          </x14:formula1>
          <xm:sqref>P10:P81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55"/>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38.25" x14ac:dyDescent="0.2">
      <c r="A10" s="40">
        <v>1</v>
      </c>
      <c r="B10" s="40" t="s">
        <v>136</v>
      </c>
      <c r="C10" s="40" t="s">
        <v>415</v>
      </c>
      <c r="D10" s="40" t="s">
        <v>415</v>
      </c>
      <c r="E10" s="105" t="s">
        <v>725</v>
      </c>
      <c r="F10" s="106" t="s">
        <v>726</v>
      </c>
      <c r="G10" s="96" t="s">
        <v>145</v>
      </c>
      <c r="H10" s="40" t="s">
        <v>631</v>
      </c>
      <c r="I10" s="40" t="s">
        <v>116</v>
      </c>
      <c r="J10" s="40"/>
      <c r="K10" s="40" t="s">
        <v>268</v>
      </c>
      <c r="L10" s="40" t="s">
        <v>727</v>
      </c>
      <c r="M10" s="40" t="s">
        <v>91</v>
      </c>
      <c r="N10" s="40" t="s">
        <v>175</v>
      </c>
      <c r="O10" s="40" t="s">
        <v>280</v>
      </c>
      <c r="P10" s="40" t="s">
        <v>16</v>
      </c>
      <c r="Q10" s="97"/>
      <c r="R10" s="97"/>
      <c r="S10" s="97" t="s">
        <v>268</v>
      </c>
      <c r="T10" s="40"/>
      <c r="U10" s="40" t="s">
        <v>268</v>
      </c>
      <c r="V10" s="40"/>
      <c r="W10" s="40"/>
      <c r="X10" s="40" t="s">
        <v>268</v>
      </c>
      <c r="Y10" s="40"/>
      <c r="Z10" s="40" t="s">
        <v>268</v>
      </c>
      <c r="AA10" s="40"/>
      <c r="AB10" s="40"/>
      <c r="AC10" s="40"/>
      <c r="AD10" s="40"/>
      <c r="AE10" s="40" t="s">
        <v>268</v>
      </c>
      <c r="AF10" s="40">
        <f>IF(Q10="x",1,0)+IF(R10="x",2,0)+IF(S10="x",3,0)+IF(T10="x",3,0)+IF(U10="x",2,0)+IF(V10="x",1,0)+IF(W10="x",3,0)+IF(X10="x",2,0)+IF(Y10="x",1,0)+IF(Z10="x",3,0)+IF(AA10="x",2,0)+IF(AB10="x",1,0)+IF(AC10="x",3,0)+IF(AD10="x",2,0)+IF(AE10="x",1,0)+(VLOOKUP(P10,[15]LISTA!$H$2:$J$5,3,FALSE))</f>
        <v>10</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38.25" x14ac:dyDescent="0.2">
      <c r="A11" s="20">
        <v>2</v>
      </c>
      <c r="B11" s="40" t="s">
        <v>136</v>
      </c>
      <c r="C11" s="40" t="s">
        <v>415</v>
      </c>
      <c r="D11" s="40" t="s">
        <v>415</v>
      </c>
      <c r="E11" s="105" t="s">
        <v>728</v>
      </c>
      <c r="F11" s="106" t="s">
        <v>729</v>
      </c>
      <c r="G11" s="96" t="s">
        <v>145</v>
      </c>
      <c r="H11" s="40" t="s">
        <v>677</v>
      </c>
      <c r="I11" s="40" t="s">
        <v>730</v>
      </c>
      <c r="J11" s="40" t="s">
        <v>268</v>
      </c>
      <c r="K11" s="40" t="s">
        <v>268</v>
      </c>
      <c r="L11" s="40" t="s">
        <v>731</v>
      </c>
      <c r="M11" s="40" t="s">
        <v>91</v>
      </c>
      <c r="N11" s="40" t="s">
        <v>175</v>
      </c>
      <c r="O11" s="40" t="s">
        <v>157</v>
      </c>
      <c r="P11" s="40" t="s">
        <v>16</v>
      </c>
      <c r="Q11" s="97" t="s">
        <v>268</v>
      </c>
      <c r="R11" s="97"/>
      <c r="S11" s="97"/>
      <c r="T11" s="40"/>
      <c r="U11" s="40" t="s">
        <v>268</v>
      </c>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[15]LISTA!$H$2:$J$5,3,FALSE))</f>
        <v>5</v>
      </c>
      <c r="AG11" s="43" t="str">
        <f t="shared" ref="AG11:AG20" si="0">IF(AF11&lt;=5,"Bajo",IF(AF11&gt;=11,"Critico",IF(AF11&lt;=10,"Moderado")))</f>
        <v>Bajo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38.25" x14ac:dyDescent="0.2">
      <c r="A12" s="20">
        <v>3</v>
      </c>
      <c r="B12" s="40" t="s">
        <v>136</v>
      </c>
      <c r="C12" s="40" t="s">
        <v>415</v>
      </c>
      <c r="D12" s="40" t="s">
        <v>415</v>
      </c>
      <c r="E12" s="105" t="s">
        <v>732</v>
      </c>
      <c r="F12" s="106" t="s">
        <v>733</v>
      </c>
      <c r="G12" s="96" t="s">
        <v>145</v>
      </c>
      <c r="H12" s="40" t="s">
        <v>92</v>
      </c>
      <c r="I12" s="40" t="s">
        <v>117</v>
      </c>
      <c r="J12" s="40"/>
      <c r="K12" s="40" t="s">
        <v>268</v>
      </c>
      <c r="L12" s="40" t="s">
        <v>734</v>
      </c>
      <c r="M12" s="40" t="s">
        <v>91</v>
      </c>
      <c r="N12" s="40" t="s">
        <v>175</v>
      </c>
      <c r="O12" s="40" t="s">
        <v>157</v>
      </c>
      <c r="P12" s="40" t="s">
        <v>16</v>
      </c>
      <c r="Q12" s="97" t="s">
        <v>268</v>
      </c>
      <c r="R12" s="97"/>
      <c r="S12" s="97"/>
      <c r="T12" s="40"/>
      <c r="U12" s="40" t="s">
        <v>268</v>
      </c>
      <c r="V12" s="40"/>
      <c r="W12" s="40"/>
      <c r="X12" s="40"/>
      <c r="Y12" s="40" t="s">
        <v>268</v>
      </c>
      <c r="Z12" s="40"/>
      <c r="AA12" s="40" t="s">
        <v>268</v>
      </c>
      <c r="AB12" s="40"/>
      <c r="AC12" s="40"/>
      <c r="AD12" s="40"/>
      <c r="AE12" s="40" t="s">
        <v>268</v>
      </c>
      <c r="AF12" s="40">
        <f>IF(Q12="x",1,0)+IF(R12="x",2,0)+IF(S12="x",3,0)+IF(T12="x",3,0)+IF(U12="x",2,0)+IF(V12="x",1,0)+IF(W12="x",3,0)+IF(X12="x",2,0)+IF(Y12="x",1,0)+IF(Z12="x",3,0)+IF(AA12="x",2,0)+IF(AB12="x",1,0)+IF(AC12="x",3,0)+IF(AD12="x",2,0)+IF(AE12="x",1,0)+(VLOOKUP(P12,[15]LISTA!$H$2:$J$5,3,FALSE))</f>
        <v>6</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136</v>
      </c>
      <c r="C13" s="40" t="s">
        <v>415</v>
      </c>
      <c r="D13" s="40" t="s">
        <v>415</v>
      </c>
      <c r="E13" s="105" t="s">
        <v>735</v>
      </c>
      <c r="F13" s="106" t="s">
        <v>736</v>
      </c>
      <c r="G13" s="96" t="s">
        <v>145</v>
      </c>
      <c r="H13" s="40" t="s">
        <v>677</v>
      </c>
      <c r="I13" s="40" t="s">
        <v>730</v>
      </c>
      <c r="J13" s="40"/>
      <c r="K13" s="40" t="s">
        <v>268</v>
      </c>
      <c r="L13" s="40" t="s">
        <v>737</v>
      </c>
      <c r="M13" s="40" t="s">
        <v>91</v>
      </c>
      <c r="N13" s="40" t="s">
        <v>175</v>
      </c>
      <c r="O13" s="40" t="s">
        <v>157</v>
      </c>
      <c r="P13" s="40" t="s">
        <v>16</v>
      </c>
      <c r="Q13" s="97"/>
      <c r="R13" s="97"/>
      <c r="S13" s="97" t="s">
        <v>268</v>
      </c>
      <c r="T13" s="40"/>
      <c r="U13" s="40" t="s">
        <v>268</v>
      </c>
      <c r="V13" s="40"/>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[15]LISTA!$H$2:$J$5,3,FALSE))</f>
        <v>7</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136</v>
      </c>
      <c r="C14" s="40" t="s">
        <v>415</v>
      </c>
      <c r="D14" s="40" t="s">
        <v>415</v>
      </c>
      <c r="E14" s="105" t="s">
        <v>738</v>
      </c>
      <c r="F14" s="106" t="s">
        <v>739</v>
      </c>
      <c r="G14" s="96" t="s">
        <v>145</v>
      </c>
      <c r="H14" s="40" t="s">
        <v>92</v>
      </c>
      <c r="I14" s="40" t="s">
        <v>92</v>
      </c>
      <c r="J14" s="40" t="s">
        <v>268</v>
      </c>
      <c r="K14" s="40" t="s">
        <v>268</v>
      </c>
      <c r="L14" s="40" t="s">
        <v>740</v>
      </c>
      <c r="M14" s="40" t="s">
        <v>91</v>
      </c>
      <c r="N14" s="40" t="s">
        <v>175</v>
      </c>
      <c r="O14" s="40" t="s">
        <v>157</v>
      </c>
      <c r="P14" s="40" t="s">
        <v>16</v>
      </c>
      <c r="Q14" s="97"/>
      <c r="R14" s="97" t="s">
        <v>268</v>
      </c>
      <c r="S14" s="97"/>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[15]LISTA!$H$2:$J$5,3,FALSE))</f>
        <v>6</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136</v>
      </c>
      <c r="C15" s="40" t="s">
        <v>415</v>
      </c>
      <c r="D15" s="40" t="s">
        <v>415</v>
      </c>
      <c r="E15" s="105" t="s">
        <v>741</v>
      </c>
      <c r="F15" s="106" t="s">
        <v>742</v>
      </c>
      <c r="G15" s="96" t="s">
        <v>145</v>
      </c>
      <c r="H15" s="40" t="s">
        <v>677</v>
      </c>
      <c r="I15" s="40" t="s">
        <v>730</v>
      </c>
      <c r="J15" s="40"/>
      <c r="K15" s="40" t="s">
        <v>268</v>
      </c>
      <c r="L15" s="40" t="s">
        <v>740</v>
      </c>
      <c r="M15" s="40" t="s">
        <v>91</v>
      </c>
      <c r="N15" s="40" t="s">
        <v>175</v>
      </c>
      <c r="O15" s="40" t="s">
        <v>157</v>
      </c>
      <c r="P15" s="40" t="s">
        <v>16</v>
      </c>
      <c r="Q15" s="97"/>
      <c r="R15" s="97" t="s">
        <v>268</v>
      </c>
      <c r="S15" s="97"/>
      <c r="T15" s="40"/>
      <c r="U15" s="40" t="s">
        <v>268</v>
      </c>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[15]LISTA!$H$2:$J$5,3,FALSE))</f>
        <v>6</v>
      </c>
      <c r="AG15" s="43" t="str">
        <f t="shared" si="0"/>
        <v>Moderado</v>
      </c>
    </row>
    <row r="16" spans="1:208" s="24" customFormat="1" ht="37.5" customHeight="1" x14ac:dyDescent="0.2">
      <c r="A16" s="40">
        <v>7</v>
      </c>
      <c r="B16" s="40" t="s">
        <v>136</v>
      </c>
      <c r="C16" s="40" t="s">
        <v>415</v>
      </c>
      <c r="D16" s="40" t="s">
        <v>415</v>
      </c>
      <c r="E16" s="105" t="s">
        <v>743</v>
      </c>
      <c r="F16" s="106" t="s">
        <v>744</v>
      </c>
      <c r="G16" s="96" t="s">
        <v>145</v>
      </c>
      <c r="H16" s="40" t="s">
        <v>92</v>
      </c>
      <c r="I16" s="40" t="s">
        <v>117</v>
      </c>
      <c r="J16" s="40"/>
      <c r="K16" s="40" t="s">
        <v>268</v>
      </c>
      <c r="L16" s="40" t="s">
        <v>745</v>
      </c>
      <c r="M16" s="40" t="s">
        <v>91</v>
      </c>
      <c r="N16" s="40" t="s">
        <v>175</v>
      </c>
      <c r="O16" s="40" t="s">
        <v>157</v>
      </c>
      <c r="P16" s="40" t="s">
        <v>16</v>
      </c>
      <c r="Q16" s="97"/>
      <c r="R16" s="97"/>
      <c r="S16" s="97" t="s">
        <v>268</v>
      </c>
      <c r="T16" s="40"/>
      <c r="U16" s="40" t="s">
        <v>268</v>
      </c>
      <c r="V16" s="40"/>
      <c r="W16" s="40"/>
      <c r="X16" s="40"/>
      <c r="Y16" s="40" t="s">
        <v>268</v>
      </c>
      <c r="Z16" s="40"/>
      <c r="AA16" s="40" t="s">
        <v>268</v>
      </c>
      <c r="AB16" s="40"/>
      <c r="AC16" s="40" t="s">
        <v>268</v>
      </c>
      <c r="AD16" s="40"/>
      <c r="AE16" s="40"/>
      <c r="AF16" s="40">
        <f>IF(Q16="x",1,0)+IF(R16="x",2,0)+IF(S16="x",3,0)+IF(T16="x",3,0)+IF(U16="x",2,0)+IF(V16="x",1,0)+IF(W16="x",3,0)+IF(X16="x",2,0)+IF(Y16="x",1,0)+IF(Z16="x",3,0)+IF(AA16="x",2,0)+IF(AB16="x",1,0)+IF(AC16="x",3,0)+IF(AD16="x",2,0)+IF(AE16="x",1,0)+(VLOOKUP(P16,[15]LISTA!$H$2:$J$5,3,FALSE))</f>
        <v>10</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136</v>
      </c>
      <c r="C17" s="40" t="s">
        <v>415</v>
      </c>
      <c r="D17" s="40" t="s">
        <v>415</v>
      </c>
      <c r="E17" s="105" t="s">
        <v>746</v>
      </c>
      <c r="F17" s="106" t="s">
        <v>747</v>
      </c>
      <c r="G17" s="96" t="s">
        <v>145</v>
      </c>
      <c r="H17" s="40" t="s">
        <v>92</v>
      </c>
      <c r="I17" s="40" t="s">
        <v>117</v>
      </c>
      <c r="J17" s="40"/>
      <c r="K17" s="40" t="s">
        <v>268</v>
      </c>
      <c r="L17" s="40" t="s">
        <v>748</v>
      </c>
      <c r="M17" s="40" t="s">
        <v>91</v>
      </c>
      <c r="N17" s="40" t="s">
        <v>175</v>
      </c>
      <c r="O17" s="40" t="s">
        <v>157</v>
      </c>
      <c r="P17" s="40" t="s">
        <v>15</v>
      </c>
      <c r="Q17" s="97"/>
      <c r="R17" s="97"/>
      <c r="S17" s="97" t="s">
        <v>268</v>
      </c>
      <c r="T17" s="40" t="s">
        <v>268</v>
      </c>
      <c r="U17" s="40"/>
      <c r="V17" s="40"/>
      <c r="W17" s="40"/>
      <c r="X17" s="40"/>
      <c r="Y17" s="40" t="s">
        <v>268</v>
      </c>
      <c r="Z17" s="40"/>
      <c r="AA17" s="40" t="s">
        <v>268</v>
      </c>
      <c r="AB17" s="40"/>
      <c r="AC17" s="40" t="s">
        <v>268</v>
      </c>
      <c r="AD17" s="40"/>
      <c r="AE17" s="40"/>
      <c r="AF17" s="40">
        <f>IF(Q17="x",1,0)+IF(R17="x",2,0)+IF(S17="x",3,0)+IF(T17="x",3,0)+IF(U17="x",2,0)+IF(V17="x",1,0)+IF(W17="x",3,0)+IF(X17="x",2,0)+IF(Y17="x",1,0)+IF(Z17="x",3,0)+IF(AA17="x",2,0)+IF(AB17="x",1,0)+IF(AC17="x",3,0)+IF(AD17="x",2,0)+IF(AE17="x",1,0)+(VLOOKUP(P17,[15]LISTA!$H$2:$J$5,3,FALSE))</f>
        <v>13</v>
      </c>
      <c r="AG17" s="43" t="str">
        <f t="shared" si="0"/>
        <v>Critico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136</v>
      </c>
      <c r="C18" s="40" t="s">
        <v>415</v>
      </c>
      <c r="D18" s="40" t="s">
        <v>415</v>
      </c>
      <c r="E18" s="105" t="s">
        <v>749</v>
      </c>
      <c r="F18" s="106" t="s">
        <v>750</v>
      </c>
      <c r="G18" s="96" t="s">
        <v>145</v>
      </c>
      <c r="H18" s="40" t="s">
        <v>92</v>
      </c>
      <c r="I18" s="40" t="s">
        <v>117</v>
      </c>
      <c r="J18" s="40"/>
      <c r="K18" s="40" t="s">
        <v>268</v>
      </c>
      <c r="L18" s="40" t="s">
        <v>737</v>
      </c>
      <c r="M18" s="40" t="s">
        <v>91</v>
      </c>
      <c r="N18" s="40" t="s">
        <v>175</v>
      </c>
      <c r="O18" s="40" t="s">
        <v>282</v>
      </c>
      <c r="P18" s="40" t="s">
        <v>22</v>
      </c>
      <c r="Q18" s="97"/>
      <c r="R18" s="97" t="s">
        <v>268</v>
      </c>
      <c r="S18" s="97"/>
      <c r="T18" s="40" t="s">
        <v>268</v>
      </c>
      <c r="U18" s="40"/>
      <c r="V18" s="40"/>
      <c r="W18" s="40"/>
      <c r="X18" s="40"/>
      <c r="Y18" s="40" t="s">
        <v>268</v>
      </c>
      <c r="Z18" s="40"/>
      <c r="AA18" s="40" t="s">
        <v>268</v>
      </c>
      <c r="AB18" s="40"/>
      <c r="AC18" s="40"/>
      <c r="AD18" s="40" t="s">
        <v>268</v>
      </c>
      <c r="AE18" s="40"/>
      <c r="AF18" s="40">
        <f>IF(Q18="x",1,0)+IF(R18="x",2,0)+IF(S18="x",3,0)+IF(T18="x",3,0)+IF(U18="x",2,0)+IF(V18="x",1,0)+IF(W18="x",3,0)+IF(X18="x",2,0)+IF(Y18="x",1,0)+IF(Z18="x",3,0)+IF(AA18="x",2,0)+IF(AB18="x",1,0)+IF(AC18="x",3,0)+IF(AD18="x",2,0)+IF(AE18="x",1,0)+(VLOOKUP(P18,[15]LISTA!$H$2:$J$5,3,FALSE))</f>
        <v>11</v>
      </c>
      <c r="AG18" s="43" t="str">
        <f t="shared" si="0"/>
        <v>Critico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136</v>
      </c>
      <c r="C19" s="40" t="s">
        <v>415</v>
      </c>
      <c r="D19" s="40" t="s">
        <v>415</v>
      </c>
      <c r="E19" s="105" t="s">
        <v>751</v>
      </c>
      <c r="F19" s="106" t="s">
        <v>752</v>
      </c>
      <c r="G19" s="96" t="s">
        <v>145</v>
      </c>
      <c r="H19" s="40" t="s">
        <v>92</v>
      </c>
      <c r="I19" s="40" t="s">
        <v>117</v>
      </c>
      <c r="J19" s="40"/>
      <c r="K19" s="40" t="s">
        <v>268</v>
      </c>
      <c r="L19" s="40" t="s">
        <v>753</v>
      </c>
      <c r="M19" s="40" t="s">
        <v>91</v>
      </c>
      <c r="N19" s="40" t="s">
        <v>175</v>
      </c>
      <c r="O19" s="40" t="s">
        <v>280</v>
      </c>
      <c r="P19" s="40" t="s">
        <v>17</v>
      </c>
      <c r="Q19" s="97" t="s">
        <v>268</v>
      </c>
      <c r="R19" s="97"/>
      <c r="S19" s="97"/>
      <c r="T19" s="40" t="s">
        <v>268</v>
      </c>
      <c r="U19" s="40"/>
      <c r="V19" s="40"/>
      <c r="W19" s="40"/>
      <c r="X19" s="40"/>
      <c r="Y19" s="40" t="s">
        <v>268</v>
      </c>
      <c r="Z19" s="40"/>
      <c r="AA19" s="40" t="s">
        <v>268</v>
      </c>
      <c r="AB19" s="40"/>
      <c r="AC19" s="40"/>
      <c r="AD19" s="40" t="s">
        <v>268</v>
      </c>
      <c r="AE19" s="40"/>
      <c r="AF19" s="40">
        <f>IF(Q19="x",1,0)+IF(R19="x",2,0)+IF(S19="x",3,0)+IF(T19="x",3,0)+IF(U19="x",2,0)+IF(V19="x",1,0)+IF(W19="x",3,0)+IF(X19="x",2,0)+IF(Y19="x",1,0)+IF(Z19="x",3,0)+IF(AA19="x",2,0)+IF(AB19="x",1,0)+IF(AC19="x",3,0)+IF(AD19="x",2,0)+IF(AE19="x",1,0)+(VLOOKUP(P19,[15]LISTA!$H$2:$J$5,3,FALSE))</f>
        <v>8</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136</v>
      </c>
      <c r="C20" s="40" t="s">
        <v>415</v>
      </c>
      <c r="D20" s="40" t="s">
        <v>415</v>
      </c>
      <c r="E20" s="105" t="s">
        <v>754</v>
      </c>
      <c r="F20" s="106" t="s">
        <v>755</v>
      </c>
      <c r="G20" s="96" t="s">
        <v>145</v>
      </c>
      <c r="H20" s="40" t="s">
        <v>92</v>
      </c>
      <c r="I20" s="40" t="s">
        <v>415</v>
      </c>
      <c r="J20" s="40"/>
      <c r="K20" s="40" t="s">
        <v>268</v>
      </c>
      <c r="L20" s="40" t="s">
        <v>462</v>
      </c>
      <c r="M20" s="40" t="s">
        <v>91</v>
      </c>
      <c r="N20" s="40" t="s">
        <v>175</v>
      </c>
      <c r="O20" s="40" t="s">
        <v>157</v>
      </c>
      <c r="P20" s="40" t="s">
        <v>16</v>
      </c>
      <c r="Q20" s="97"/>
      <c r="R20" s="97" t="s">
        <v>268</v>
      </c>
      <c r="S20" s="97"/>
      <c r="T20" s="40"/>
      <c r="U20" s="40" t="s">
        <v>268</v>
      </c>
      <c r="V20" s="40"/>
      <c r="W20" s="40"/>
      <c r="X20" s="40"/>
      <c r="Y20" s="40" t="s">
        <v>268</v>
      </c>
      <c r="Z20" s="40"/>
      <c r="AA20" s="40" t="s">
        <v>268</v>
      </c>
      <c r="AB20" s="40"/>
      <c r="AC20" s="40"/>
      <c r="AD20" s="40"/>
      <c r="AE20" s="40" t="s">
        <v>268</v>
      </c>
      <c r="AF20" s="40">
        <f>IF(Q20="x",1,0)+IF(R20="x",2,0)+IF(S20="x",3,0)+IF(T20="x",3,0)+IF(U20="x",2,0)+IF(V20="x",1,0)+IF(W20="x",3,0)+IF(X20="x",2,0)+IF(Y20="x",1,0)+IF(Z20="x",3,0)+IF(AA20="x",2,0)+IF(AB20="x",1,0)+IF(AC20="x",3,0)+IF(AD20="x",2,0)+IF(AE20="x",1,0)+(VLOOKUP(P20,[15]LISTA!$H$2:$J$5,3,FALSE))</f>
        <v>7</v>
      </c>
      <c r="AG20" s="43" t="str">
        <f t="shared" si="0"/>
        <v>Moderado</v>
      </c>
    </row>
    <row r="30" spans="1:208" s="6" customFormat="1" ht="24" customHeight="1" x14ac:dyDescent="0.2">
      <c r="A30" s="176" t="s">
        <v>25</v>
      </c>
      <c r="B30" s="177"/>
      <c r="C30" s="178" t="s">
        <v>43</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row>
    <row r="31" spans="1:208" s="6" customFormat="1" ht="36" customHeight="1" x14ac:dyDescent="0.2">
      <c r="A31" s="179" t="s">
        <v>33</v>
      </c>
      <c r="B31" s="180"/>
      <c r="C31" s="178" t="s">
        <v>62</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row>
    <row r="32" spans="1:208" s="6" customFormat="1" x14ac:dyDescent="0.2">
      <c r="A32" s="176" t="s">
        <v>11</v>
      </c>
      <c r="B32" s="177"/>
      <c r="C32" s="178" t="s">
        <v>40</v>
      </c>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row>
    <row r="33" spans="1:208" s="6" customFormat="1" x14ac:dyDescent="0.2">
      <c r="A33" s="179" t="s">
        <v>45</v>
      </c>
      <c r="B33" s="180"/>
      <c r="C33" s="181" t="s">
        <v>52</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3"/>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row>
    <row r="34" spans="1:208" s="6" customFormat="1" x14ac:dyDescent="0.2">
      <c r="A34" s="176" t="s">
        <v>46</v>
      </c>
      <c r="B34" s="177"/>
      <c r="C34" s="178" t="s">
        <v>53</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row>
    <row r="35" spans="1:208" s="6" customFormat="1" ht="24" customHeight="1" x14ac:dyDescent="0.2">
      <c r="A35" s="179" t="s">
        <v>28</v>
      </c>
      <c r="B35" s="180"/>
      <c r="C35" s="178" t="s">
        <v>41</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row>
    <row r="36" spans="1:208" s="6" customFormat="1" ht="24" customHeight="1" x14ac:dyDescent="0.2">
      <c r="A36" s="176" t="s">
        <v>29</v>
      </c>
      <c r="B36" s="177"/>
      <c r="C36" s="178" t="s">
        <v>54</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row>
    <row r="37" spans="1:208" s="6" customFormat="1" x14ac:dyDescent="0.2">
      <c r="A37" s="179" t="s">
        <v>26</v>
      </c>
      <c r="B37" s="180"/>
      <c r="C37" s="178" t="s">
        <v>42</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row>
    <row r="38" spans="1:208" s="6" customFormat="1" ht="36" customHeight="1" x14ac:dyDescent="0.2">
      <c r="A38" s="176" t="s">
        <v>30</v>
      </c>
      <c r="B38" s="177"/>
      <c r="C38" s="178" t="s">
        <v>55</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row>
    <row r="39" spans="1:208" s="6" customFormat="1" x14ac:dyDescent="0.2">
      <c r="A39" s="179" t="s">
        <v>31</v>
      </c>
      <c r="B39" s="180"/>
      <c r="C39" s="178" t="s">
        <v>56</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ht="36" customHeight="1" x14ac:dyDescent="0.2">
      <c r="A40" s="176" t="s">
        <v>57</v>
      </c>
      <c r="B40" s="177"/>
      <c r="C40" s="178" t="s">
        <v>63</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ht="36" customHeight="1" x14ac:dyDescent="0.2">
      <c r="A41" s="184" t="s">
        <v>12</v>
      </c>
      <c r="B41" s="185"/>
      <c r="C41" s="178" t="s">
        <v>13</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ht="36" customHeight="1" x14ac:dyDescent="0.2">
      <c r="A42" s="186" t="s">
        <v>91</v>
      </c>
      <c r="B42" s="177"/>
      <c r="C42" s="178" t="s">
        <v>83</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ht="36" customHeight="1" x14ac:dyDescent="0.2">
      <c r="A43" s="187" t="s">
        <v>73</v>
      </c>
      <c r="B43" s="180"/>
      <c r="C43" s="178" t="s">
        <v>74</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86" t="s">
        <v>72</v>
      </c>
      <c r="B44" s="177"/>
      <c r="C44" s="178" t="s">
        <v>75</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36" customHeight="1" x14ac:dyDescent="0.2">
      <c r="A45" s="187" t="s">
        <v>76</v>
      </c>
      <c r="B45" s="180"/>
      <c r="C45" s="178" t="s">
        <v>77</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ht="36" customHeight="1" x14ac:dyDescent="0.2">
      <c r="A46" s="189" t="s">
        <v>34</v>
      </c>
      <c r="B46" s="185"/>
      <c r="C46" s="178" t="s">
        <v>49</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79" t="s">
        <v>35</v>
      </c>
      <c r="B47" s="180"/>
      <c r="C47" s="178" t="s">
        <v>59</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36" customHeight="1" x14ac:dyDescent="0.2">
      <c r="A48" s="179" t="s">
        <v>36</v>
      </c>
      <c r="B48" s="180"/>
      <c r="C48" s="178" t="s">
        <v>37</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79" t="s">
        <v>38</v>
      </c>
      <c r="B49" s="180"/>
      <c r="C49" s="178" t="s">
        <v>39</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36" customHeight="1" x14ac:dyDescent="0.2">
      <c r="A50" s="189" t="s">
        <v>152</v>
      </c>
      <c r="B50" s="185"/>
      <c r="C50" s="178" t="s">
        <v>153</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24" customHeight="1" x14ac:dyDescent="0.2">
      <c r="A51" s="189" t="s">
        <v>34</v>
      </c>
      <c r="B51" s="185"/>
      <c r="C51" s="178" t="s">
        <v>84</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24" customHeight="1" x14ac:dyDescent="0.2">
      <c r="A52" s="176" t="s">
        <v>23</v>
      </c>
      <c r="B52" s="177"/>
      <c r="C52" s="178" t="s">
        <v>69</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79" t="s">
        <v>24</v>
      </c>
      <c r="B53" s="180"/>
      <c r="C53" s="178" t="s">
        <v>71</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24" customHeight="1" x14ac:dyDescent="0.2">
      <c r="A54" s="176" t="s">
        <v>0</v>
      </c>
      <c r="B54" s="177"/>
      <c r="C54" s="178" t="s">
        <v>58</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24" customHeight="1" x14ac:dyDescent="0.2">
      <c r="A55" s="188" t="s">
        <v>44</v>
      </c>
      <c r="B55" s="188"/>
      <c r="C55" s="178" t="s">
        <v>50</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sheetData>
  <sheetProtection algorithmName="SHA-512" hashValue="os5ZRD/xU3PBb/c7icuW7m0wMo6GdOjidniBCSgTDuOXnrSipnF+Sli2X7nMOtj0vQaXSMQ3B18dxXs87+6SRA==" saltValue="EtlGGd/EhaA1uRGYSSfUdg==" spinCount="100000" sheet="1" objects="1" scenarios="1"/>
  <mergeCells count="83">
    <mergeCell ref="A53:B53"/>
    <mergeCell ref="C53:AG53"/>
    <mergeCell ref="A54:B54"/>
    <mergeCell ref="C54:AG54"/>
    <mergeCell ref="A55:B55"/>
    <mergeCell ref="C55:AG55"/>
    <mergeCell ref="A50:B50"/>
    <mergeCell ref="C50:AG50"/>
    <mergeCell ref="A51:B51"/>
    <mergeCell ref="C51:AG51"/>
    <mergeCell ref="A52:B52"/>
    <mergeCell ref="C52:AG52"/>
    <mergeCell ref="A47:B47"/>
    <mergeCell ref="C47:AG47"/>
    <mergeCell ref="A48:B48"/>
    <mergeCell ref="C48:AG48"/>
    <mergeCell ref="A49:B49"/>
    <mergeCell ref="C49:AG49"/>
    <mergeCell ref="A44:B44"/>
    <mergeCell ref="C44:AG44"/>
    <mergeCell ref="A45:B45"/>
    <mergeCell ref="C45:AG45"/>
    <mergeCell ref="A46:B46"/>
    <mergeCell ref="C46:AG46"/>
    <mergeCell ref="A41:B41"/>
    <mergeCell ref="C41:AG41"/>
    <mergeCell ref="A42:B42"/>
    <mergeCell ref="C42:AG42"/>
    <mergeCell ref="A43:B43"/>
    <mergeCell ref="C43:AG43"/>
    <mergeCell ref="A38:B38"/>
    <mergeCell ref="C38:AG38"/>
    <mergeCell ref="A39:B39"/>
    <mergeCell ref="C39:AG39"/>
    <mergeCell ref="A40:B40"/>
    <mergeCell ref="C40:AG40"/>
    <mergeCell ref="A35:B35"/>
    <mergeCell ref="C35:AG35"/>
    <mergeCell ref="A36:B36"/>
    <mergeCell ref="C36:AG36"/>
    <mergeCell ref="A37:B37"/>
    <mergeCell ref="C37:AG37"/>
    <mergeCell ref="A32:B32"/>
    <mergeCell ref="C32:AG32"/>
    <mergeCell ref="A33:B33"/>
    <mergeCell ref="C33:AG33"/>
    <mergeCell ref="A34:B34"/>
    <mergeCell ref="C34:AG34"/>
    <mergeCell ref="AC8:AE8"/>
    <mergeCell ref="AF8:AF9"/>
    <mergeCell ref="AG8:AG9"/>
    <mergeCell ref="A30:B30"/>
    <mergeCell ref="C30:AG30"/>
    <mergeCell ref="C8:C9"/>
    <mergeCell ref="D8:D9"/>
    <mergeCell ref="E8:E9"/>
    <mergeCell ref="A31:B31"/>
    <mergeCell ref="C31:AG31"/>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34" priority="2" operator="containsText" text="Bajo">
      <formula>NOT(ISERROR(SEARCH("Bajo",AG1)))</formula>
    </cfRule>
    <cfRule type="containsText" dxfId="33" priority="3" operator="containsText" text="Moderado">
      <formula>NOT(ISERROR(SEARCH("Moderado",AG1)))</formula>
    </cfRule>
    <cfRule type="containsText" dxfId="32" priority="4" operator="containsText" text="Critico">
      <formula>NOT(ISERROR(SEARCH("Critico",AG1)))</formula>
    </cfRule>
  </conditionalFormatting>
  <conditionalFormatting sqref="AF10:AF20">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20">
      <formula1>FORMATO</formula1>
    </dataValidation>
    <dataValidation type="list" allowBlank="1" showInputMessage="1" showErrorMessage="1" sqref="O10:O20">
      <formula1 xml:space="preserve"> Responsables</formula1>
    </dataValidation>
    <dataValidation type="list" allowBlank="1" showInputMessage="1" showErrorMessage="1" sqref="G10:G20">
      <formula1>Idioma</formula1>
    </dataValidation>
    <dataValidation type="list" allowBlank="1" showInputMessage="1" showErrorMessage="1" sqref="B10:B20">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[15]LISTA!#REF!</xm:f>
          </x14:formula1>
          <xm:sqref>H10:H20</xm:sqref>
        </x14:dataValidation>
        <x14:dataValidation type="list" allowBlank="1" showInputMessage="1" showErrorMessage="1">
          <x14:formula1>
            <xm:f>[15]LISTA!#REF!</xm:f>
          </x14:formula1>
          <xm:sqref>N10:N20</xm:sqref>
        </x14:dataValidation>
        <x14:dataValidation type="list" allowBlank="1" showInputMessage="1" showErrorMessage="1">
          <x14:formula1>
            <xm:f>[15]LISTA!#REF!</xm:f>
          </x14:formula1>
          <xm:sqref>M10:M20</xm:sqref>
        </x14:dataValidation>
        <x14:dataValidation type="list" allowBlank="1" showInputMessage="1" showErrorMessage="1">
          <x14:formula1>
            <xm:f>[15]LISTA!#REF!</xm:f>
          </x14:formula1>
          <xm:sqref>P10:P20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8"/>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114.75" x14ac:dyDescent="0.2">
      <c r="A10" s="40">
        <v>1</v>
      </c>
      <c r="B10" s="40" t="s">
        <v>137</v>
      </c>
      <c r="C10" s="40" t="s">
        <v>486</v>
      </c>
      <c r="D10" s="40" t="s">
        <v>756</v>
      </c>
      <c r="E10" s="105" t="s">
        <v>757</v>
      </c>
      <c r="F10" s="106" t="s">
        <v>758</v>
      </c>
      <c r="G10" s="96" t="s">
        <v>145</v>
      </c>
      <c r="H10" s="40" t="s">
        <v>115</v>
      </c>
      <c r="I10" s="40" t="s">
        <v>285</v>
      </c>
      <c r="J10" s="40"/>
      <c r="K10" s="40" t="s">
        <v>268</v>
      </c>
      <c r="L10" s="40" t="s">
        <v>759</v>
      </c>
      <c r="M10" s="40" t="s">
        <v>91</v>
      </c>
      <c r="N10" s="40" t="s">
        <v>175</v>
      </c>
      <c r="O10" s="40" t="s">
        <v>157</v>
      </c>
      <c r="P10" s="40" t="s">
        <v>16</v>
      </c>
      <c r="Q10" s="97"/>
      <c r="R10" s="97" t="s">
        <v>268</v>
      </c>
      <c r="S10" s="97"/>
      <c r="T10" s="40"/>
      <c r="U10" s="40"/>
      <c r="V10" s="40" t="s">
        <v>268</v>
      </c>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[16]LISTA!$H$2:$J$5,3,FALSE))</f>
        <v>5</v>
      </c>
      <c r="AG10" s="43" t="str">
        <f>IF(AF10&lt;=5,"Bajo",IF(AF10&gt;=11,"Critico",IF(AF10&lt;=10,"Moderado")))</f>
        <v>Bajo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114.75" x14ac:dyDescent="0.2">
      <c r="A11" s="20">
        <v>2</v>
      </c>
      <c r="B11" s="40" t="s">
        <v>137</v>
      </c>
      <c r="C11" s="40" t="s">
        <v>486</v>
      </c>
      <c r="D11" s="40" t="s">
        <v>756</v>
      </c>
      <c r="E11" s="105" t="s">
        <v>760</v>
      </c>
      <c r="F11" s="106" t="s">
        <v>761</v>
      </c>
      <c r="G11" s="96" t="s">
        <v>145</v>
      </c>
      <c r="H11" s="40" t="s">
        <v>115</v>
      </c>
      <c r="I11" s="40" t="s">
        <v>285</v>
      </c>
      <c r="J11" s="40"/>
      <c r="K11" s="40" t="s">
        <v>268</v>
      </c>
      <c r="L11" s="40" t="s">
        <v>759</v>
      </c>
      <c r="M11" s="40" t="s">
        <v>91</v>
      </c>
      <c r="N11" s="40" t="s">
        <v>175</v>
      </c>
      <c r="O11" s="40" t="s">
        <v>157</v>
      </c>
      <c r="P11" s="40" t="s">
        <v>16</v>
      </c>
      <c r="Q11" s="97"/>
      <c r="R11" s="97" t="s">
        <v>268</v>
      </c>
      <c r="S11" s="97"/>
      <c r="T11" s="40"/>
      <c r="U11" s="40"/>
      <c r="V11" s="40" t="s">
        <v>268</v>
      </c>
      <c r="W11" s="40"/>
      <c r="X11" s="40"/>
      <c r="Y11" s="40" t="s">
        <v>268</v>
      </c>
      <c r="Z11" s="40"/>
      <c r="AA11" s="40" t="s">
        <v>268</v>
      </c>
      <c r="AB11" s="40"/>
      <c r="AC11" s="40"/>
      <c r="AD11" s="40" t="s">
        <v>268</v>
      </c>
      <c r="AE11" s="40"/>
      <c r="AF11" s="40">
        <f>IF(Q11="x",1,0)+IF(R11="x",2,0)+IF(S11="x",3,0)+IF(T11="x",3,0)+IF(U11="x",2,0)+IF(V11="x",1,0)+IF(W11="x",3,0)+IF(X11="x",2,0)+IF(Y11="x",1,0)+IF(Z11="x",3,0)+IF(AA11="x",2,0)+IF(AB11="x",1,0)+IF(AC11="x",3,0)+IF(AD11="x",2,0)+IF(AE11="x",1,0)+(VLOOKUP(P11,[16]LISTA!$H$2:$J$5,3,FALSE))</f>
        <v>7</v>
      </c>
      <c r="AG11" s="43" t="str">
        <f t="shared" ref="AG11:AG34"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20">
        <v>3</v>
      </c>
      <c r="B12" s="40" t="s">
        <v>137</v>
      </c>
      <c r="C12" s="40" t="s">
        <v>762</v>
      </c>
      <c r="D12" s="40" t="s">
        <v>90</v>
      </c>
      <c r="E12" s="105" t="s">
        <v>763</v>
      </c>
      <c r="F12" s="106" t="s">
        <v>764</v>
      </c>
      <c r="G12" s="96" t="s">
        <v>145</v>
      </c>
      <c r="H12" s="40" t="s">
        <v>115</v>
      </c>
      <c r="I12" s="40" t="s">
        <v>285</v>
      </c>
      <c r="J12" s="40"/>
      <c r="K12" s="40" t="s">
        <v>268</v>
      </c>
      <c r="L12" s="40" t="s">
        <v>765</v>
      </c>
      <c r="M12" s="40" t="s">
        <v>91</v>
      </c>
      <c r="N12" s="40" t="s">
        <v>175</v>
      </c>
      <c r="O12" s="40" t="s">
        <v>157</v>
      </c>
      <c r="P12" s="40" t="s">
        <v>15</v>
      </c>
      <c r="Q12" s="97"/>
      <c r="R12" s="97"/>
      <c r="S12" s="97" t="s">
        <v>268</v>
      </c>
      <c r="T12" s="40" t="s">
        <v>268</v>
      </c>
      <c r="U12" s="40"/>
      <c r="V12" s="40"/>
      <c r="W12" s="40" t="s">
        <v>268</v>
      </c>
      <c r="X12" s="40"/>
      <c r="Y12" s="40"/>
      <c r="Z12" s="40"/>
      <c r="AA12" s="40"/>
      <c r="AB12" s="40" t="s">
        <v>268</v>
      </c>
      <c r="AC12" s="40"/>
      <c r="AD12" s="40"/>
      <c r="AE12" s="40" t="s">
        <v>268</v>
      </c>
      <c r="AF12" s="40">
        <f>IF(Q12="x",1,0)+IF(R12="x",2,0)+IF(S12="x",3,0)+IF(T12="x",3,0)+IF(U12="x",2,0)+IF(V12="x",1,0)+IF(W12="x",3,0)+IF(X12="x",2,0)+IF(Y12="x",1,0)+IF(Z12="x",3,0)+IF(AA12="x",2,0)+IF(AB12="x",1,0)+IF(AC12="x",3,0)+IF(AD12="x",2,0)+IF(AE12="x",1,0)+(VLOOKUP(P12,[16]LISTA!$H$2:$J$5,3,FALSE))</f>
        <v>12</v>
      </c>
      <c r="AG12" s="43" t="str">
        <f t="shared" si="0"/>
        <v>Critico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137</v>
      </c>
      <c r="C13" s="40" t="s">
        <v>766</v>
      </c>
      <c r="D13" s="40" t="s">
        <v>767</v>
      </c>
      <c r="E13" s="105" t="s">
        <v>767</v>
      </c>
      <c r="F13" s="106" t="s">
        <v>768</v>
      </c>
      <c r="G13" s="96" t="s">
        <v>145</v>
      </c>
      <c r="H13" s="40" t="s">
        <v>148</v>
      </c>
      <c r="I13" s="40" t="s">
        <v>277</v>
      </c>
      <c r="J13" s="40"/>
      <c r="K13" s="40" t="s">
        <v>268</v>
      </c>
      <c r="L13" s="40" t="s">
        <v>769</v>
      </c>
      <c r="M13" s="40" t="s">
        <v>91</v>
      </c>
      <c r="N13" s="40" t="s">
        <v>176</v>
      </c>
      <c r="O13" s="40" t="s">
        <v>157</v>
      </c>
      <c r="P13" s="40" t="s">
        <v>16</v>
      </c>
      <c r="Q13" s="97" t="s">
        <v>268</v>
      </c>
      <c r="R13" s="97"/>
      <c r="S13" s="97"/>
      <c r="T13" s="40"/>
      <c r="U13" s="40"/>
      <c r="V13" s="40" t="s">
        <v>268</v>
      </c>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[16]LISTA!$H$2:$J$5,3,FALSE))</f>
        <v>4</v>
      </c>
      <c r="AG13" s="43" t="str">
        <f t="shared" si="0"/>
        <v>Bajo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137</v>
      </c>
      <c r="C14" s="40" t="s">
        <v>766</v>
      </c>
      <c r="D14" s="40" t="s">
        <v>767</v>
      </c>
      <c r="E14" s="105" t="s">
        <v>770</v>
      </c>
      <c r="F14" s="106" t="s">
        <v>771</v>
      </c>
      <c r="G14" s="96" t="s">
        <v>145</v>
      </c>
      <c r="H14" s="40" t="s">
        <v>772</v>
      </c>
      <c r="I14" s="40" t="s">
        <v>773</v>
      </c>
      <c r="J14" s="40" t="s">
        <v>268</v>
      </c>
      <c r="K14" s="40" t="s">
        <v>268</v>
      </c>
      <c r="L14" s="40" t="s">
        <v>769</v>
      </c>
      <c r="M14" s="40" t="s">
        <v>91</v>
      </c>
      <c r="N14" s="40" t="s">
        <v>176</v>
      </c>
      <c r="O14" s="40" t="s">
        <v>157</v>
      </c>
      <c r="P14" s="40" t="s">
        <v>16</v>
      </c>
      <c r="Q14" s="97" t="s">
        <v>268</v>
      </c>
      <c r="R14" s="97"/>
      <c r="S14" s="97"/>
      <c r="T14" s="40"/>
      <c r="U14" s="40"/>
      <c r="V14" s="40" t="s">
        <v>268</v>
      </c>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[16]LISTA!$H$2:$J$5,3,FALSE))</f>
        <v>4</v>
      </c>
      <c r="AG14" s="43" t="str">
        <f t="shared" si="0"/>
        <v>Bajo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137</v>
      </c>
      <c r="C15" s="40" t="s">
        <v>766</v>
      </c>
      <c r="D15" s="40" t="s">
        <v>767</v>
      </c>
      <c r="E15" s="105" t="s">
        <v>774</v>
      </c>
      <c r="F15" s="106" t="s">
        <v>775</v>
      </c>
      <c r="G15" s="96" t="s">
        <v>145</v>
      </c>
      <c r="H15" s="40" t="s">
        <v>147</v>
      </c>
      <c r="I15" s="40" t="s">
        <v>438</v>
      </c>
      <c r="J15" s="40"/>
      <c r="K15" s="40" t="s">
        <v>268</v>
      </c>
      <c r="L15" s="40" t="s">
        <v>769</v>
      </c>
      <c r="M15" s="40" t="s">
        <v>91</v>
      </c>
      <c r="N15" s="40" t="s">
        <v>176</v>
      </c>
      <c r="O15" s="40" t="s">
        <v>157</v>
      </c>
      <c r="P15" s="40" t="s">
        <v>16</v>
      </c>
      <c r="Q15" s="97" t="s">
        <v>268</v>
      </c>
      <c r="R15" s="97"/>
      <c r="S15" s="97"/>
      <c r="T15" s="40"/>
      <c r="U15" s="40"/>
      <c r="V15" s="40" t="s">
        <v>268</v>
      </c>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[16]LISTA!$H$2:$J$5,3,FALSE))</f>
        <v>4</v>
      </c>
      <c r="AG15" s="43" t="str">
        <f t="shared" si="0"/>
        <v>Bajo</v>
      </c>
    </row>
    <row r="16" spans="1:208" s="24" customFormat="1" ht="37.5" customHeight="1" x14ac:dyDescent="0.2">
      <c r="A16" s="40">
        <v>7</v>
      </c>
      <c r="B16" s="40" t="s">
        <v>137</v>
      </c>
      <c r="C16" s="40" t="s">
        <v>766</v>
      </c>
      <c r="D16" s="40" t="s">
        <v>767</v>
      </c>
      <c r="E16" s="105" t="s">
        <v>776</v>
      </c>
      <c r="F16" s="106" t="s">
        <v>777</v>
      </c>
      <c r="G16" s="96" t="s">
        <v>145</v>
      </c>
      <c r="H16" s="40" t="s">
        <v>147</v>
      </c>
      <c r="I16" s="40" t="s">
        <v>778</v>
      </c>
      <c r="J16" s="40"/>
      <c r="K16" s="40" t="s">
        <v>268</v>
      </c>
      <c r="L16" s="40" t="s">
        <v>769</v>
      </c>
      <c r="M16" s="40" t="s">
        <v>91</v>
      </c>
      <c r="N16" s="40" t="s">
        <v>176</v>
      </c>
      <c r="O16" s="40" t="s">
        <v>157</v>
      </c>
      <c r="P16" s="40" t="s">
        <v>16</v>
      </c>
      <c r="Q16" s="97" t="s">
        <v>268</v>
      </c>
      <c r="R16" s="97"/>
      <c r="S16" s="97"/>
      <c r="T16" s="40"/>
      <c r="U16" s="40"/>
      <c r="V16" s="40" t="s">
        <v>268</v>
      </c>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[16]LISTA!$H$2:$J$5,3,FALSE))</f>
        <v>4</v>
      </c>
      <c r="AG16" s="43" t="str">
        <f t="shared" si="0"/>
        <v>Bajo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137</v>
      </c>
      <c r="C17" s="40" t="s">
        <v>766</v>
      </c>
      <c r="D17" s="40" t="s">
        <v>779</v>
      </c>
      <c r="E17" s="105" t="s">
        <v>779</v>
      </c>
      <c r="F17" s="106" t="s">
        <v>780</v>
      </c>
      <c r="G17" s="96" t="s">
        <v>145</v>
      </c>
      <c r="H17" s="40" t="s">
        <v>772</v>
      </c>
      <c r="I17" s="40" t="s">
        <v>773</v>
      </c>
      <c r="J17" s="40"/>
      <c r="K17" s="40" t="s">
        <v>268</v>
      </c>
      <c r="L17" s="40" t="s">
        <v>769</v>
      </c>
      <c r="M17" s="40" t="s">
        <v>91</v>
      </c>
      <c r="N17" s="40" t="s">
        <v>176</v>
      </c>
      <c r="O17" s="40" t="s">
        <v>157</v>
      </c>
      <c r="P17" s="40" t="s">
        <v>16</v>
      </c>
      <c r="Q17" s="97" t="s">
        <v>268</v>
      </c>
      <c r="R17" s="97"/>
      <c r="S17" s="97"/>
      <c r="T17" s="40"/>
      <c r="U17" s="40"/>
      <c r="V17" s="40" t="s">
        <v>268</v>
      </c>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[16]LISTA!$H$2:$J$5,3,FALSE))</f>
        <v>4</v>
      </c>
      <c r="AG17" s="43" t="str">
        <f t="shared" si="0"/>
        <v>Bajo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137</v>
      </c>
      <c r="C18" s="40" t="s">
        <v>766</v>
      </c>
      <c r="D18" s="40" t="s">
        <v>779</v>
      </c>
      <c r="E18" s="105" t="s">
        <v>781</v>
      </c>
      <c r="F18" s="106" t="s">
        <v>782</v>
      </c>
      <c r="G18" s="96" t="s">
        <v>145</v>
      </c>
      <c r="H18" s="40" t="s">
        <v>147</v>
      </c>
      <c r="I18" s="40" t="s">
        <v>438</v>
      </c>
      <c r="J18" s="40"/>
      <c r="K18" s="40" t="s">
        <v>268</v>
      </c>
      <c r="L18" s="40" t="s">
        <v>769</v>
      </c>
      <c r="M18" s="40" t="s">
        <v>91</v>
      </c>
      <c r="N18" s="40" t="s">
        <v>176</v>
      </c>
      <c r="O18" s="40" t="s">
        <v>157</v>
      </c>
      <c r="P18" s="40" t="s">
        <v>16</v>
      </c>
      <c r="Q18" s="97" t="s">
        <v>268</v>
      </c>
      <c r="R18" s="97"/>
      <c r="S18" s="97"/>
      <c r="T18" s="40"/>
      <c r="U18" s="40"/>
      <c r="V18" s="40" t="s">
        <v>268</v>
      </c>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[16]LISTA!$H$2:$J$5,3,FALSE))</f>
        <v>4</v>
      </c>
      <c r="AG18" s="43" t="str">
        <f t="shared" si="0"/>
        <v>Bajo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137</v>
      </c>
      <c r="C19" s="40" t="s">
        <v>766</v>
      </c>
      <c r="D19" s="40" t="s">
        <v>779</v>
      </c>
      <c r="E19" s="105" t="s">
        <v>776</v>
      </c>
      <c r="F19" s="106" t="s">
        <v>783</v>
      </c>
      <c r="G19" s="96" t="s">
        <v>145</v>
      </c>
      <c r="H19" s="40" t="s">
        <v>147</v>
      </c>
      <c r="I19" s="40" t="s">
        <v>778</v>
      </c>
      <c r="J19" s="40"/>
      <c r="K19" s="40" t="s">
        <v>268</v>
      </c>
      <c r="L19" s="40" t="s">
        <v>769</v>
      </c>
      <c r="M19" s="40" t="s">
        <v>91</v>
      </c>
      <c r="N19" s="40" t="s">
        <v>176</v>
      </c>
      <c r="O19" s="40" t="s">
        <v>157</v>
      </c>
      <c r="P19" s="40" t="s">
        <v>16</v>
      </c>
      <c r="Q19" s="97" t="s">
        <v>268</v>
      </c>
      <c r="R19" s="97"/>
      <c r="S19" s="97"/>
      <c r="T19" s="40"/>
      <c r="U19" s="40"/>
      <c r="V19" s="40" t="s">
        <v>268</v>
      </c>
      <c r="W19" s="40"/>
      <c r="X19" s="40"/>
      <c r="Y19" s="40" t="s">
        <v>268</v>
      </c>
      <c r="Z19" s="40"/>
      <c r="AA19" s="40"/>
      <c r="AB19" s="40" t="s">
        <v>268</v>
      </c>
      <c r="AC19" s="40"/>
      <c r="AD19" s="40"/>
      <c r="AE19" s="40" t="s">
        <v>268</v>
      </c>
      <c r="AF19" s="40">
        <f>IF(Q19="x",1,0)+IF(R19="x",2,0)+IF(S19="x",3,0)+IF(T19="x",3,0)+IF(U19="x",2,0)+IF(V19="x",1,0)+IF(W19="x",3,0)+IF(X19="x",2,0)+IF(Y19="x",1,0)+IF(Z19="x",3,0)+IF(AA19="x",2,0)+IF(AB19="x",1,0)+IF(AC19="x",3,0)+IF(AD19="x",2,0)+IF(AE19="x",1,0)+(VLOOKUP(P19,[16]LISTA!$H$2:$J$5,3,FALSE))</f>
        <v>4</v>
      </c>
      <c r="AG19" s="43" t="str">
        <f t="shared" si="0"/>
        <v>Bajo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137</v>
      </c>
      <c r="C20" s="40" t="s">
        <v>766</v>
      </c>
      <c r="D20" s="40" t="s">
        <v>784</v>
      </c>
      <c r="E20" s="105" t="s">
        <v>784</v>
      </c>
      <c r="F20" s="106" t="s">
        <v>785</v>
      </c>
      <c r="G20" s="96" t="s">
        <v>145</v>
      </c>
      <c r="H20" s="40" t="s">
        <v>147</v>
      </c>
      <c r="I20" s="40" t="s">
        <v>778</v>
      </c>
      <c r="J20" s="40"/>
      <c r="K20" s="40" t="s">
        <v>268</v>
      </c>
      <c r="L20" s="40" t="s">
        <v>769</v>
      </c>
      <c r="M20" s="40" t="s">
        <v>91</v>
      </c>
      <c r="N20" s="40" t="s">
        <v>176</v>
      </c>
      <c r="O20" s="40" t="s">
        <v>157</v>
      </c>
      <c r="P20" s="40" t="s">
        <v>16</v>
      </c>
      <c r="Q20" s="97" t="s">
        <v>268</v>
      </c>
      <c r="R20" s="97"/>
      <c r="S20" s="97"/>
      <c r="T20" s="40"/>
      <c r="U20" s="40"/>
      <c r="V20" s="40" t="s">
        <v>268</v>
      </c>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[16]LISTA!$H$2:$J$5,3,FALSE))</f>
        <v>4</v>
      </c>
      <c r="AG20" s="43" t="str">
        <f t="shared" si="0"/>
        <v>Bajo</v>
      </c>
    </row>
    <row r="21" spans="1:208" s="24" customFormat="1" ht="37.5" customHeight="1" x14ac:dyDescent="0.2">
      <c r="A21" s="20">
        <v>12</v>
      </c>
      <c r="B21" s="40" t="s">
        <v>137</v>
      </c>
      <c r="C21" s="40" t="s">
        <v>786</v>
      </c>
      <c r="D21" s="40" t="s">
        <v>787</v>
      </c>
      <c r="E21" s="105" t="s">
        <v>787</v>
      </c>
      <c r="F21" s="106" t="s">
        <v>788</v>
      </c>
      <c r="G21" s="96" t="s">
        <v>145</v>
      </c>
      <c r="H21" s="40" t="s">
        <v>147</v>
      </c>
      <c r="I21" s="40" t="s">
        <v>271</v>
      </c>
      <c r="J21" s="40"/>
      <c r="K21" s="40" t="s">
        <v>268</v>
      </c>
      <c r="L21" s="40" t="s">
        <v>759</v>
      </c>
      <c r="M21" s="40" t="s">
        <v>91</v>
      </c>
      <c r="N21" s="40" t="s">
        <v>177</v>
      </c>
      <c r="O21" s="40" t="s">
        <v>280</v>
      </c>
      <c r="P21" s="40" t="s">
        <v>16</v>
      </c>
      <c r="Q21" s="97" t="s">
        <v>268</v>
      </c>
      <c r="R21" s="97"/>
      <c r="S21" s="97"/>
      <c r="T21" s="40"/>
      <c r="U21" s="40"/>
      <c r="V21" s="40" t="s">
        <v>268</v>
      </c>
      <c r="W21" s="40"/>
      <c r="X21" s="40"/>
      <c r="Y21" s="40" t="s">
        <v>268</v>
      </c>
      <c r="Z21" s="40"/>
      <c r="AA21" s="40" t="s">
        <v>268</v>
      </c>
      <c r="AB21" s="40"/>
      <c r="AC21" s="40"/>
      <c r="AD21" s="40"/>
      <c r="AE21" s="40" t="s">
        <v>268</v>
      </c>
      <c r="AF21" s="40">
        <f>IF(Q21="x",1,0)+IF(R21="x",2,0)+IF(S21="x",3,0)+IF(T21="x",3,0)+IF(U21="x",2,0)+IF(V21="x",1,0)+IF(W21="x",3,0)+IF(X21="x",2,0)+IF(Y21="x",1,0)+IF(Z21="x",3,0)+IF(AA21="x",2,0)+IF(AB21="x",1,0)+IF(AC21="x",3,0)+IF(AD21="x",2,0)+IF(AE21="x",1,0)+(VLOOKUP(P21,[16]LISTA!$H$2:$J$5,3,FALSE))</f>
        <v>5</v>
      </c>
      <c r="AG21" s="43" t="str">
        <f t="shared" si="0"/>
        <v>Bajo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137</v>
      </c>
      <c r="C22" s="40" t="s">
        <v>178</v>
      </c>
      <c r="D22" s="40" t="s">
        <v>789</v>
      </c>
      <c r="E22" s="105" t="s">
        <v>789</v>
      </c>
      <c r="F22" s="106" t="s">
        <v>790</v>
      </c>
      <c r="G22" s="96" t="s">
        <v>145</v>
      </c>
      <c r="H22" s="40" t="s">
        <v>147</v>
      </c>
      <c r="I22" s="40" t="s">
        <v>271</v>
      </c>
      <c r="J22" s="40"/>
      <c r="K22" s="40" t="s">
        <v>268</v>
      </c>
      <c r="L22" s="40" t="s">
        <v>769</v>
      </c>
      <c r="M22" s="40" t="s">
        <v>91</v>
      </c>
      <c r="N22" s="40" t="s">
        <v>177</v>
      </c>
      <c r="O22" s="40" t="s">
        <v>280</v>
      </c>
      <c r="P22" s="40" t="s">
        <v>16</v>
      </c>
      <c r="Q22" s="97" t="s">
        <v>268</v>
      </c>
      <c r="R22" s="97"/>
      <c r="S22" s="97"/>
      <c r="T22" s="40"/>
      <c r="U22" s="40"/>
      <c r="V22" s="40" t="s">
        <v>268</v>
      </c>
      <c r="W22" s="40"/>
      <c r="X22" s="40"/>
      <c r="Y22" s="40" t="s">
        <v>268</v>
      </c>
      <c r="Z22" s="40"/>
      <c r="AA22" s="40" t="s">
        <v>268</v>
      </c>
      <c r="AB22" s="40"/>
      <c r="AC22" s="40"/>
      <c r="AD22" s="40"/>
      <c r="AE22" s="40" t="s">
        <v>268</v>
      </c>
      <c r="AF22" s="40">
        <f>IF(Q22="x",1,0)+IF(R22="x",2,0)+IF(S22="x",3,0)+IF(T22="x",3,0)+IF(U22="x",2,0)+IF(V22="x",1,0)+IF(W22="x",3,0)+IF(X22="x",2,0)+IF(Y22="x",1,0)+IF(Z22="x",3,0)+IF(AA22="x",2,0)+IF(AB22="x",1,0)+IF(AC22="x",3,0)+IF(AD22="x",2,0)+IF(AE22="x",1,0)+(VLOOKUP(P22,[16]LISTA!$H$2:$J$5,3,FALSE))</f>
        <v>5</v>
      </c>
      <c r="AG22" s="43" t="str">
        <f t="shared" si="0"/>
        <v>Bajo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137</v>
      </c>
      <c r="C23" s="40" t="s">
        <v>415</v>
      </c>
      <c r="D23" s="40" t="s">
        <v>415</v>
      </c>
      <c r="E23" s="105" t="s">
        <v>791</v>
      </c>
      <c r="F23" s="106" t="s">
        <v>792</v>
      </c>
      <c r="G23" s="96" t="s">
        <v>145</v>
      </c>
      <c r="H23" s="40" t="s">
        <v>147</v>
      </c>
      <c r="I23" s="40" t="s">
        <v>270</v>
      </c>
      <c r="J23" s="40"/>
      <c r="K23" s="40" t="s">
        <v>268</v>
      </c>
      <c r="L23" s="40" t="s">
        <v>769</v>
      </c>
      <c r="M23" s="40" t="s">
        <v>91</v>
      </c>
      <c r="N23" s="40" t="s">
        <v>175</v>
      </c>
      <c r="O23" s="40" t="s">
        <v>157</v>
      </c>
      <c r="P23" s="40" t="s">
        <v>16</v>
      </c>
      <c r="Q23" s="97"/>
      <c r="R23" s="97" t="s">
        <v>268</v>
      </c>
      <c r="S23" s="97"/>
      <c r="T23" s="40"/>
      <c r="U23" s="40"/>
      <c r="V23" s="40" t="s">
        <v>268</v>
      </c>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[16]LISTA!$H$2:$J$5,3,FALSE))</f>
        <v>5</v>
      </c>
      <c r="AG23" s="43" t="str">
        <f t="shared" si="0"/>
        <v>Bajo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137</v>
      </c>
      <c r="C24" s="40" t="s">
        <v>415</v>
      </c>
      <c r="D24" s="40" t="s">
        <v>415</v>
      </c>
      <c r="E24" s="105" t="s">
        <v>793</v>
      </c>
      <c r="F24" s="106" t="s">
        <v>794</v>
      </c>
      <c r="G24" s="96" t="s">
        <v>145</v>
      </c>
      <c r="H24" s="40" t="s">
        <v>795</v>
      </c>
      <c r="I24" s="40" t="s">
        <v>796</v>
      </c>
      <c r="J24" s="40"/>
      <c r="K24" s="40" t="s">
        <v>268</v>
      </c>
      <c r="L24" s="40" t="s">
        <v>769</v>
      </c>
      <c r="M24" s="40" t="s">
        <v>91</v>
      </c>
      <c r="N24" s="40" t="s">
        <v>176</v>
      </c>
      <c r="O24" s="40" t="s">
        <v>157</v>
      </c>
      <c r="P24" s="40" t="s">
        <v>15</v>
      </c>
      <c r="Q24" s="97"/>
      <c r="R24" s="97"/>
      <c r="S24" s="97" t="s">
        <v>268</v>
      </c>
      <c r="T24" s="40" t="s">
        <v>268</v>
      </c>
      <c r="U24" s="40"/>
      <c r="V24" s="40"/>
      <c r="W24" s="40" t="s">
        <v>268</v>
      </c>
      <c r="X24" s="40"/>
      <c r="Y24" s="40"/>
      <c r="Z24" s="40" t="s">
        <v>268</v>
      </c>
      <c r="AA24" s="40"/>
      <c r="AB24" s="40"/>
      <c r="AC24" s="40"/>
      <c r="AD24" s="40" t="s">
        <v>268</v>
      </c>
      <c r="AE24" s="40"/>
      <c r="AF24" s="40">
        <f>IF(Q24="x",1,0)+IF(R24="x",2,0)+IF(S24="x",3,0)+IF(T24="x",3,0)+IF(U24="x",2,0)+IF(V24="x",1,0)+IF(W24="x",3,0)+IF(X24="x",2,0)+IF(Y24="x",1,0)+IF(Z24="x",3,0)+IF(AA24="x",2,0)+IF(AB24="x",1,0)+IF(AC24="x",3,0)+IF(AD24="x",2,0)+IF(AE24="x",1,0)+(VLOOKUP(P24,[16]LISTA!$H$2:$J$5,3,FALSE))</f>
        <v>15</v>
      </c>
      <c r="AG24" s="43" t="str">
        <f t="shared" si="0"/>
        <v>Critico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137</v>
      </c>
      <c r="C25" s="40" t="s">
        <v>415</v>
      </c>
      <c r="D25" s="40" t="s">
        <v>415</v>
      </c>
      <c r="E25" s="105" t="s">
        <v>797</v>
      </c>
      <c r="F25" s="106" t="s">
        <v>798</v>
      </c>
      <c r="G25" s="96" t="s">
        <v>145</v>
      </c>
      <c r="H25" s="40" t="s">
        <v>147</v>
      </c>
      <c r="I25" s="40" t="s">
        <v>101</v>
      </c>
      <c r="J25" s="40"/>
      <c r="K25" s="40" t="s">
        <v>268</v>
      </c>
      <c r="L25" s="40" t="s">
        <v>769</v>
      </c>
      <c r="M25" s="40" t="s">
        <v>91</v>
      </c>
      <c r="N25" s="40" t="s">
        <v>177</v>
      </c>
      <c r="O25" s="40" t="s">
        <v>280</v>
      </c>
      <c r="P25" s="40" t="s">
        <v>15</v>
      </c>
      <c r="Q25" s="97" t="s">
        <v>268</v>
      </c>
      <c r="R25" s="97"/>
      <c r="S25" s="97"/>
      <c r="T25" s="40"/>
      <c r="U25" s="40"/>
      <c r="V25" s="40" t="s">
        <v>268</v>
      </c>
      <c r="W25" s="40"/>
      <c r="X25" s="40"/>
      <c r="Y25" s="40" t="s">
        <v>268</v>
      </c>
      <c r="Z25" s="40"/>
      <c r="AA25" s="40"/>
      <c r="AB25" s="40" t="s">
        <v>268</v>
      </c>
      <c r="AC25" s="40"/>
      <c r="AD25" s="40" t="s">
        <v>268</v>
      </c>
      <c r="AE25" s="40"/>
      <c r="AF25" s="40">
        <f>IF(Q25="x",1,0)+IF(R25="x",2,0)+IF(S25="x",3,0)+IF(T25="x",3,0)+IF(U25="x",2,0)+IF(V25="x",1,0)+IF(W25="x",3,0)+IF(X25="x",2,0)+IF(Y25="x",1,0)+IF(Z25="x",3,0)+IF(AA25="x",2,0)+IF(AB25="x",1,0)+IF(AC25="x",3,0)+IF(AD25="x",2,0)+IF(AE25="x",1,0)+(VLOOKUP(P25,[16]LISTA!$H$2:$J$5,3,FALSE))</f>
        <v>7</v>
      </c>
      <c r="AG25" s="43" t="str">
        <f t="shared" si="0"/>
        <v>Moderado</v>
      </c>
    </row>
    <row r="26" spans="1:208" s="24" customFormat="1" ht="37.5" customHeight="1" x14ac:dyDescent="0.2">
      <c r="A26" s="20">
        <v>17</v>
      </c>
      <c r="B26" s="40" t="s">
        <v>137</v>
      </c>
      <c r="C26" s="40" t="s">
        <v>415</v>
      </c>
      <c r="D26" s="40" t="s">
        <v>415</v>
      </c>
      <c r="E26" s="105" t="s">
        <v>799</v>
      </c>
      <c r="F26" s="106" t="s">
        <v>800</v>
      </c>
      <c r="G26" s="96" t="s">
        <v>145</v>
      </c>
      <c r="H26" s="40" t="s">
        <v>147</v>
      </c>
      <c r="I26" s="40" t="s">
        <v>415</v>
      </c>
      <c r="J26" s="40"/>
      <c r="K26" s="40" t="s">
        <v>268</v>
      </c>
      <c r="L26" s="40" t="s">
        <v>462</v>
      </c>
      <c r="M26" s="40" t="s">
        <v>91</v>
      </c>
      <c r="N26" s="40" t="s">
        <v>175</v>
      </c>
      <c r="O26" s="40" t="s">
        <v>282</v>
      </c>
      <c r="P26" s="40" t="s">
        <v>16</v>
      </c>
      <c r="Q26" s="97"/>
      <c r="R26" s="97"/>
      <c r="S26" s="97" t="s">
        <v>268</v>
      </c>
      <c r="T26" s="40"/>
      <c r="U26" s="40"/>
      <c r="V26" s="40" t="s">
        <v>268</v>
      </c>
      <c r="W26" s="40"/>
      <c r="X26" s="40"/>
      <c r="Y26" s="40" t="s">
        <v>268</v>
      </c>
      <c r="Z26" s="40"/>
      <c r="AA26" s="40" t="s">
        <v>268</v>
      </c>
      <c r="AB26" s="40"/>
      <c r="AC26" s="40"/>
      <c r="AD26" s="40"/>
      <c r="AE26" s="40" t="s">
        <v>268</v>
      </c>
      <c r="AF26" s="40">
        <f>IF(Q26="x",1,0)+IF(R26="x",2,0)+IF(S26="x",3,0)+IF(T26="x",3,0)+IF(U26="x",2,0)+IF(V26="x",1,0)+IF(W26="x",3,0)+IF(X26="x",2,0)+IF(Y26="x",1,0)+IF(Z26="x",3,0)+IF(AA26="x",2,0)+IF(AB26="x",1,0)+IF(AC26="x",3,0)+IF(AD26="x",2,0)+IF(AE26="x",1,0)+(VLOOKUP(P26,[16]LISTA!$H$2:$J$5,3,FALSE))</f>
        <v>7</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137</v>
      </c>
      <c r="C27" s="40" t="s">
        <v>415</v>
      </c>
      <c r="D27" s="40" t="s">
        <v>415</v>
      </c>
      <c r="E27" s="105" t="s">
        <v>801</v>
      </c>
      <c r="F27" s="106" t="s">
        <v>802</v>
      </c>
      <c r="G27" s="96" t="s">
        <v>145</v>
      </c>
      <c r="H27" s="40" t="s">
        <v>147</v>
      </c>
      <c r="I27" s="40" t="s">
        <v>415</v>
      </c>
      <c r="J27" s="40"/>
      <c r="K27" s="40" t="s">
        <v>268</v>
      </c>
      <c r="L27" s="40" t="s">
        <v>462</v>
      </c>
      <c r="M27" s="40" t="s">
        <v>73</v>
      </c>
      <c r="N27" s="40" t="s">
        <v>175</v>
      </c>
      <c r="O27" s="40" t="s">
        <v>157</v>
      </c>
      <c r="P27" s="40" t="s">
        <v>16</v>
      </c>
      <c r="Q27" s="97"/>
      <c r="R27" s="97" t="s">
        <v>268</v>
      </c>
      <c r="S27" s="97"/>
      <c r="T27" s="40" t="s">
        <v>268</v>
      </c>
      <c r="U27" s="40"/>
      <c r="V27" s="40"/>
      <c r="W27" s="40" t="s">
        <v>268</v>
      </c>
      <c r="X27" s="40"/>
      <c r="Y27" s="40"/>
      <c r="Z27" s="40"/>
      <c r="AA27" s="40" t="s">
        <v>268</v>
      </c>
      <c r="AB27" s="40"/>
      <c r="AC27" s="40"/>
      <c r="AD27" s="40" t="s">
        <v>268</v>
      </c>
      <c r="AE27" s="40"/>
      <c r="AF27" s="40">
        <f>IF(Q27="x",1,0)+IF(R27="x",2,0)+IF(S27="x",3,0)+IF(T27="x",3,0)+IF(U27="x",2,0)+IF(V27="x",1,0)+IF(W27="x",3,0)+IF(X27="x",2,0)+IF(Y27="x",1,0)+IF(Z27="x",3,0)+IF(AA27="x",2,0)+IF(AB27="x",1,0)+IF(AC27="x",3,0)+IF(AD27="x",2,0)+IF(AE27="x",1,0)+(VLOOKUP(P27,[16]LISTA!$H$2:$J$5,3,FALSE))</f>
        <v>11</v>
      </c>
      <c r="AG27" s="43" t="str">
        <f t="shared" si="0"/>
        <v>Critico</v>
      </c>
    </row>
    <row r="28" spans="1:208" s="24" customFormat="1" ht="37.5" customHeight="1" x14ac:dyDescent="0.2">
      <c r="A28" s="40">
        <v>19</v>
      </c>
      <c r="B28" s="40" t="s">
        <v>137</v>
      </c>
      <c r="C28" s="40" t="s">
        <v>766</v>
      </c>
      <c r="D28" s="40" t="s">
        <v>784</v>
      </c>
      <c r="E28" s="105" t="s">
        <v>803</v>
      </c>
      <c r="F28" s="106" t="s">
        <v>804</v>
      </c>
      <c r="G28" s="96" t="s">
        <v>145</v>
      </c>
      <c r="H28" s="40" t="s">
        <v>147</v>
      </c>
      <c r="I28" s="40" t="s">
        <v>415</v>
      </c>
      <c r="J28" s="40"/>
      <c r="K28" s="40" t="s">
        <v>268</v>
      </c>
      <c r="L28" s="40" t="s">
        <v>769</v>
      </c>
      <c r="M28" s="40" t="s">
        <v>91</v>
      </c>
      <c r="N28" s="40" t="s">
        <v>176</v>
      </c>
      <c r="O28" s="40" t="s">
        <v>157</v>
      </c>
      <c r="P28" s="40" t="s">
        <v>15</v>
      </c>
      <c r="Q28" s="97"/>
      <c r="R28" s="97" t="s">
        <v>268</v>
      </c>
      <c r="S28" s="97"/>
      <c r="T28" s="40"/>
      <c r="U28" s="40"/>
      <c r="V28" s="40" t="s">
        <v>268</v>
      </c>
      <c r="W28" s="40"/>
      <c r="X28" s="40"/>
      <c r="Y28" s="40" t="s">
        <v>268</v>
      </c>
      <c r="Z28" s="40"/>
      <c r="AA28" s="40"/>
      <c r="AB28" s="40" t="s">
        <v>268</v>
      </c>
      <c r="AC28" s="40"/>
      <c r="AD28" s="40"/>
      <c r="AE28" s="40" t="s">
        <v>268</v>
      </c>
      <c r="AF28" s="40">
        <f>IF(Q28="x",1,0)+IF(R28="x",2,0)+IF(S28="x",3,0)+IF(T28="x",3,0)+IF(U28="x",2,0)+IF(V28="x",1,0)+IF(W28="x",3,0)+IF(X28="x",2,0)+IF(Y28="x",1,0)+IF(Z28="x",3,0)+IF(AA28="x",2,0)+IF(AB28="x",1,0)+IF(AC28="x",3,0)+IF(AD28="x",2,0)+IF(AE28="x",1,0)+(VLOOKUP(P28,[16]LISTA!$H$2:$J$5,3,FALSE))</f>
        <v>7</v>
      </c>
      <c r="AG28" s="43" t="str">
        <f t="shared" si="0"/>
        <v>Moderado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37.5" customHeight="1" x14ac:dyDescent="0.2">
      <c r="A29" s="20">
        <v>20</v>
      </c>
      <c r="B29" s="40" t="s">
        <v>137</v>
      </c>
      <c r="C29" s="40" t="s">
        <v>415</v>
      </c>
      <c r="D29" s="40" t="s">
        <v>415</v>
      </c>
      <c r="E29" s="105" t="s">
        <v>805</v>
      </c>
      <c r="F29" s="106" t="s">
        <v>806</v>
      </c>
      <c r="G29" s="96" t="s">
        <v>145</v>
      </c>
      <c r="H29" s="40" t="s">
        <v>147</v>
      </c>
      <c r="I29" s="40" t="s">
        <v>415</v>
      </c>
      <c r="J29" s="40"/>
      <c r="K29" s="40" t="s">
        <v>268</v>
      </c>
      <c r="L29" s="40" t="s">
        <v>807</v>
      </c>
      <c r="M29" s="40" t="s">
        <v>91</v>
      </c>
      <c r="N29" s="40" t="s">
        <v>176</v>
      </c>
      <c r="O29" s="40" t="s">
        <v>157</v>
      </c>
      <c r="P29" s="40" t="s">
        <v>16</v>
      </c>
      <c r="Q29" s="97"/>
      <c r="R29" s="97" t="s">
        <v>268</v>
      </c>
      <c r="S29" s="97"/>
      <c r="T29" s="40"/>
      <c r="U29" s="40"/>
      <c r="V29" s="40" t="s">
        <v>268</v>
      </c>
      <c r="W29" s="40"/>
      <c r="X29" s="40"/>
      <c r="Y29" s="40" t="s">
        <v>268</v>
      </c>
      <c r="Z29" s="40"/>
      <c r="AA29" s="40"/>
      <c r="AB29" s="40" t="s">
        <v>268</v>
      </c>
      <c r="AC29" s="40"/>
      <c r="AD29" s="40"/>
      <c r="AE29" s="40" t="s">
        <v>268</v>
      </c>
      <c r="AF29" s="40">
        <f>IF(Q29="x",1,0)+IF(R29="x",2,0)+IF(S29="x",3,0)+IF(T29="x",3,0)+IF(U29="x",2,0)+IF(V29="x",1,0)+IF(W29="x",3,0)+IF(X29="x",2,0)+IF(Y29="x",1,0)+IF(Z29="x",3,0)+IF(AA29="x",2,0)+IF(AB29="x",1,0)+IF(AC29="x",3,0)+IF(AD29="x",2,0)+IF(AE29="x",1,0)+(VLOOKUP(P29,[16]LISTA!$H$2:$J$5,3,FALSE))</f>
        <v>5</v>
      </c>
      <c r="AG29" s="43" t="str">
        <f t="shared" si="0"/>
        <v>Bajo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ht="89.25" x14ac:dyDescent="0.2">
      <c r="A30" s="20">
        <v>21</v>
      </c>
      <c r="B30" s="40" t="s">
        <v>137</v>
      </c>
      <c r="C30" s="40" t="s">
        <v>415</v>
      </c>
      <c r="D30" s="40" t="s">
        <v>415</v>
      </c>
      <c r="E30" s="105" t="s">
        <v>808</v>
      </c>
      <c r="F30" s="106" t="s">
        <v>809</v>
      </c>
      <c r="G30" s="96" t="s">
        <v>145</v>
      </c>
      <c r="H30" s="40" t="s">
        <v>147</v>
      </c>
      <c r="I30" s="40" t="s">
        <v>415</v>
      </c>
      <c r="J30" s="40"/>
      <c r="K30" s="40" t="s">
        <v>268</v>
      </c>
      <c r="L30" s="40" t="s">
        <v>807</v>
      </c>
      <c r="M30" s="40" t="s">
        <v>91</v>
      </c>
      <c r="N30" s="40" t="s">
        <v>176</v>
      </c>
      <c r="O30" s="40" t="s">
        <v>157</v>
      </c>
      <c r="P30" s="40" t="s">
        <v>16</v>
      </c>
      <c r="Q30" s="97"/>
      <c r="R30" s="97" t="s">
        <v>268</v>
      </c>
      <c r="S30" s="97"/>
      <c r="T30" s="40"/>
      <c r="U30" s="40"/>
      <c r="V30" s="40" t="s">
        <v>268</v>
      </c>
      <c r="W30" s="40"/>
      <c r="X30" s="40"/>
      <c r="Y30" s="40" t="s">
        <v>268</v>
      </c>
      <c r="Z30" s="40"/>
      <c r="AA30" s="40"/>
      <c r="AB30" s="40" t="s">
        <v>268</v>
      </c>
      <c r="AC30" s="40"/>
      <c r="AD30" s="40"/>
      <c r="AE30" s="40" t="s">
        <v>268</v>
      </c>
      <c r="AF30" s="40">
        <f>IF(Q30="x",1,0)+IF(R30="x",2,0)+IF(S30="x",3,0)+IF(T30="x",3,0)+IF(U30="x",2,0)+IF(V30="x",1,0)+IF(W30="x",3,0)+IF(X30="x",2,0)+IF(Y30="x",1,0)+IF(Z30="x",3,0)+IF(AA30="x",2,0)+IF(AB30="x",1,0)+IF(AC30="x",3,0)+IF(AD30="x",2,0)+IF(AE30="x",1,0)+(VLOOKUP(P30,[16]LISTA!$H$2:$J$5,3,FALSE))</f>
        <v>5</v>
      </c>
      <c r="AG30" s="43" t="str">
        <f t="shared" si="0"/>
        <v>Bajo</v>
      </c>
    </row>
    <row r="31" spans="1:208" ht="229.5" x14ac:dyDescent="0.2">
      <c r="A31" s="40">
        <v>22</v>
      </c>
      <c r="B31" s="40" t="s">
        <v>137</v>
      </c>
      <c r="C31" s="40" t="s">
        <v>415</v>
      </c>
      <c r="D31" s="40" t="s">
        <v>415</v>
      </c>
      <c r="E31" s="105" t="s">
        <v>810</v>
      </c>
      <c r="F31" s="106" t="s">
        <v>811</v>
      </c>
      <c r="G31" s="96" t="s">
        <v>145</v>
      </c>
      <c r="H31" s="40" t="s">
        <v>147</v>
      </c>
      <c r="I31" s="40" t="s">
        <v>415</v>
      </c>
      <c r="J31" s="40"/>
      <c r="K31" s="40" t="s">
        <v>268</v>
      </c>
      <c r="L31" s="40" t="s">
        <v>807</v>
      </c>
      <c r="M31" s="40" t="s">
        <v>91</v>
      </c>
      <c r="N31" s="40" t="s">
        <v>175</v>
      </c>
      <c r="O31" s="40" t="s">
        <v>157</v>
      </c>
      <c r="P31" s="40" t="s">
        <v>16</v>
      </c>
      <c r="Q31" s="97"/>
      <c r="R31" s="97" t="s">
        <v>268</v>
      </c>
      <c r="S31" s="97"/>
      <c r="T31" s="40"/>
      <c r="U31" s="40"/>
      <c r="V31" s="40" t="s">
        <v>268</v>
      </c>
      <c r="W31" s="40"/>
      <c r="X31" s="40"/>
      <c r="Y31" s="40" t="s">
        <v>268</v>
      </c>
      <c r="Z31" s="40"/>
      <c r="AA31" s="40"/>
      <c r="AB31" s="40" t="s">
        <v>268</v>
      </c>
      <c r="AC31" s="40"/>
      <c r="AD31" s="40"/>
      <c r="AE31" s="40" t="s">
        <v>268</v>
      </c>
      <c r="AF31" s="40">
        <f>IF(Q31="x",1,0)+IF(R31="x",2,0)+IF(S31="x",3,0)+IF(T31="x",3,0)+IF(U31="x",2,0)+IF(V31="x",1,0)+IF(W31="x",3,0)+IF(X31="x",2,0)+IF(Y31="x",1,0)+IF(Z31="x",3,0)+IF(AA31="x",2,0)+IF(AB31="x",1,0)+IF(AC31="x",3,0)+IF(AD31="x",2,0)+IF(AE31="x",1,0)+(VLOOKUP(P31,[16]LISTA!$H$2:$J$5,3,FALSE))</f>
        <v>5</v>
      </c>
      <c r="AG31" s="43" t="str">
        <f t="shared" si="0"/>
        <v>Bajo</v>
      </c>
    </row>
    <row r="32" spans="1:208" ht="63.75" x14ac:dyDescent="0.2">
      <c r="A32" s="40">
        <v>23</v>
      </c>
      <c r="B32" s="40" t="s">
        <v>137</v>
      </c>
      <c r="C32" s="40" t="s">
        <v>415</v>
      </c>
      <c r="D32" s="40" t="s">
        <v>415</v>
      </c>
      <c r="E32" s="105" t="s">
        <v>812</v>
      </c>
      <c r="F32" s="106" t="s">
        <v>813</v>
      </c>
      <c r="G32" s="96" t="s">
        <v>145</v>
      </c>
      <c r="H32" s="40" t="s">
        <v>814</v>
      </c>
      <c r="I32" s="40" t="s">
        <v>415</v>
      </c>
      <c r="J32" s="40"/>
      <c r="K32" s="40" t="s">
        <v>268</v>
      </c>
      <c r="L32" s="40" t="s">
        <v>769</v>
      </c>
      <c r="M32" s="40" t="s">
        <v>91</v>
      </c>
      <c r="N32" s="40" t="s">
        <v>175</v>
      </c>
      <c r="O32" s="40" t="s">
        <v>157</v>
      </c>
      <c r="P32" s="40" t="s">
        <v>15</v>
      </c>
      <c r="Q32" s="97"/>
      <c r="R32" s="97" t="s">
        <v>268</v>
      </c>
      <c r="S32" s="97"/>
      <c r="T32" s="40"/>
      <c r="U32" s="40"/>
      <c r="V32" s="40" t="s">
        <v>268</v>
      </c>
      <c r="W32" s="40"/>
      <c r="X32" s="40" t="s">
        <v>268</v>
      </c>
      <c r="Y32" s="40"/>
      <c r="Z32" s="40"/>
      <c r="AA32" s="40" t="s">
        <v>268</v>
      </c>
      <c r="AB32" s="40"/>
      <c r="AC32" s="40"/>
      <c r="AD32" s="40" t="s">
        <v>268</v>
      </c>
      <c r="AE32" s="40"/>
      <c r="AF32" s="40">
        <f>IF(Q32="x",1,0)+IF(R32="x",2,0)+IF(S32="x",3,0)+IF(T32="x",3,0)+IF(U32="x",2,0)+IF(V32="x",1,0)+IF(W32="x",3,0)+IF(X32="x",2,0)+IF(Y32="x",1,0)+IF(Z32="x",3,0)+IF(AA32="x",2,0)+IF(AB32="x",1,0)+IF(AC32="x",3,0)+IF(AD32="x",2,0)+IF(AE32="x",1,0)+(VLOOKUP(P32,[16]LISTA!$H$2:$J$5,3,FALSE))</f>
        <v>10</v>
      </c>
      <c r="AG32" s="43" t="str">
        <f t="shared" si="0"/>
        <v>Moderado</v>
      </c>
    </row>
    <row r="33" spans="1:208" ht="89.25" x14ac:dyDescent="0.2">
      <c r="A33" s="40">
        <v>24</v>
      </c>
      <c r="B33" s="40" t="s">
        <v>137</v>
      </c>
      <c r="C33" s="40" t="s">
        <v>415</v>
      </c>
      <c r="D33" s="40" t="s">
        <v>415</v>
      </c>
      <c r="E33" s="105" t="s">
        <v>815</v>
      </c>
      <c r="F33" s="106" t="s">
        <v>816</v>
      </c>
      <c r="G33" s="96" t="s">
        <v>145</v>
      </c>
      <c r="H33" s="40" t="s">
        <v>147</v>
      </c>
      <c r="I33" s="40" t="s">
        <v>415</v>
      </c>
      <c r="J33" s="40"/>
      <c r="K33" s="40" t="s">
        <v>268</v>
      </c>
      <c r="L33" s="40" t="s">
        <v>807</v>
      </c>
      <c r="M33" s="40" t="s">
        <v>91</v>
      </c>
      <c r="N33" s="40" t="s">
        <v>175</v>
      </c>
      <c r="O33" s="40" t="s">
        <v>157</v>
      </c>
      <c r="P33" s="40" t="s">
        <v>16</v>
      </c>
      <c r="Q33" s="97"/>
      <c r="R33" s="97" t="s">
        <v>268</v>
      </c>
      <c r="S33" s="97"/>
      <c r="T33" s="40"/>
      <c r="U33" s="40"/>
      <c r="V33" s="40" t="s">
        <v>268</v>
      </c>
      <c r="W33" s="40"/>
      <c r="X33" s="40"/>
      <c r="Y33" s="40" t="s">
        <v>268</v>
      </c>
      <c r="Z33" s="40"/>
      <c r="AA33" s="40"/>
      <c r="AB33" s="40" t="s">
        <v>268</v>
      </c>
      <c r="AC33" s="40"/>
      <c r="AD33" s="40"/>
      <c r="AE33" s="40" t="s">
        <v>268</v>
      </c>
      <c r="AF33" s="40">
        <f>IF(Q33="x",1,0)+IF(R33="x",2,0)+IF(S33="x",3,0)+IF(T33="x",3,0)+IF(U33="x",2,0)+IF(V33="x",1,0)+IF(W33="x",3,0)+IF(X33="x",2,0)+IF(Y33="x",1,0)+IF(Z33="x",3,0)+IF(AA33="x",2,0)+IF(AB33="x",1,0)+IF(AC33="x",3,0)+IF(AD33="x",2,0)+IF(AE33="x",1,0)+(VLOOKUP(P33,[16]LISTA!$H$2:$J$5,3,FALSE))</f>
        <v>5</v>
      </c>
      <c r="AG33" s="43" t="str">
        <f t="shared" si="0"/>
        <v>Bajo</v>
      </c>
    </row>
    <row r="34" spans="1:208" ht="63.75" x14ac:dyDescent="0.2">
      <c r="A34" s="40">
        <v>25</v>
      </c>
      <c r="B34" s="40" t="s">
        <v>137</v>
      </c>
      <c r="C34" s="40" t="s">
        <v>766</v>
      </c>
      <c r="D34" s="40" t="s">
        <v>784</v>
      </c>
      <c r="E34" s="105" t="s">
        <v>817</v>
      </c>
      <c r="F34" s="106" t="s">
        <v>818</v>
      </c>
      <c r="G34" s="96" t="s">
        <v>145</v>
      </c>
      <c r="H34" s="40" t="s">
        <v>147</v>
      </c>
      <c r="I34" s="40" t="s">
        <v>415</v>
      </c>
      <c r="J34" s="40"/>
      <c r="K34" s="40" t="s">
        <v>268</v>
      </c>
      <c r="L34" s="40" t="s">
        <v>769</v>
      </c>
      <c r="M34" s="40" t="s">
        <v>91</v>
      </c>
      <c r="N34" s="40" t="s">
        <v>176</v>
      </c>
      <c r="O34" s="40" t="s">
        <v>157</v>
      </c>
      <c r="P34" s="40" t="s">
        <v>15</v>
      </c>
      <c r="Q34" s="97"/>
      <c r="R34" s="97" t="s">
        <v>268</v>
      </c>
      <c r="S34" s="97"/>
      <c r="T34" s="40"/>
      <c r="U34" s="40"/>
      <c r="V34" s="40" t="s">
        <v>268</v>
      </c>
      <c r="W34" s="40"/>
      <c r="X34" s="40"/>
      <c r="Y34" s="40" t="s">
        <v>268</v>
      </c>
      <c r="Z34" s="40"/>
      <c r="AA34" s="40" t="s">
        <v>268</v>
      </c>
      <c r="AB34" s="40"/>
      <c r="AC34" s="40"/>
      <c r="AD34" s="40" t="s">
        <v>268</v>
      </c>
      <c r="AE34" s="40"/>
      <c r="AF34" s="40">
        <f>IF(Q34="x",1,0)+IF(R34="x",2,0)+IF(S34="x",3,0)+IF(T34="x",3,0)+IF(U34="x",2,0)+IF(V34="x",1,0)+IF(W34="x",3,0)+IF(X34="x",2,0)+IF(Y34="x",1,0)+IF(Z34="x",3,0)+IF(AA34="x",2,0)+IF(AB34="x",1,0)+IF(AC34="x",3,0)+IF(AD34="x",2,0)+IF(AE34="x",1,0)+(VLOOKUP(P34,[16]LISTA!$H$2:$J$5,3,FALSE))</f>
        <v>9</v>
      </c>
      <c r="AG34" s="43" t="str">
        <f t="shared" si="0"/>
        <v>Moderado</v>
      </c>
    </row>
    <row r="43" spans="1:208" s="6" customFormat="1" ht="24" customHeight="1" x14ac:dyDescent="0.2">
      <c r="A43" s="176" t="s">
        <v>25</v>
      </c>
      <c r="B43" s="177"/>
      <c r="C43" s="178" t="s">
        <v>43</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79" t="s">
        <v>33</v>
      </c>
      <c r="B44" s="180"/>
      <c r="C44" s="178" t="s">
        <v>62</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x14ac:dyDescent="0.2">
      <c r="A45" s="176" t="s">
        <v>11</v>
      </c>
      <c r="B45" s="177"/>
      <c r="C45" s="178" t="s">
        <v>40</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9" t="s">
        <v>45</v>
      </c>
      <c r="B46" s="180"/>
      <c r="C46" s="181" t="s">
        <v>52</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3"/>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x14ac:dyDescent="0.2">
      <c r="A47" s="176" t="s">
        <v>46</v>
      </c>
      <c r="B47" s="177"/>
      <c r="C47" s="178" t="s">
        <v>53</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24" customHeight="1" x14ac:dyDescent="0.2">
      <c r="A48" s="179" t="s">
        <v>28</v>
      </c>
      <c r="B48" s="180"/>
      <c r="C48" s="178" t="s">
        <v>41</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24" customHeight="1" x14ac:dyDescent="0.2">
      <c r="A49" s="176" t="s">
        <v>29</v>
      </c>
      <c r="B49" s="177"/>
      <c r="C49" s="178" t="s">
        <v>54</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x14ac:dyDescent="0.2">
      <c r="A50" s="179" t="s">
        <v>26</v>
      </c>
      <c r="B50" s="180"/>
      <c r="C50" s="178" t="s">
        <v>42</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76" t="s">
        <v>30</v>
      </c>
      <c r="B51" s="177"/>
      <c r="C51" s="178" t="s">
        <v>55</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x14ac:dyDescent="0.2">
      <c r="A52" s="179" t="s">
        <v>31</v>
      </c>
      <c r="B52" s="180"/>
      <c r="C52" s="178" t="s">
        <v>56</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76" t="s">
        <v>57</v>
      </c>
      <c r="B53" s="177"/>
      <c r="C53" s="178" t="s">
        <v>63</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84" t="s">
        <v>12</v>
      </c>
      <c r="B54" s="185"/>
      <c r="C54" s="178" t="s">
        <v>13</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6" t="s">
        <v>91</v>
      </c>
      <c r="B55" s="177"/>
      <c r="C55" s="178" t="s">
        <v>83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87" t="s">
        <v>73</v>
      </c>
      <c r="B56" s="180"/>
      <c r="C56" s="178" t="s">
        <v>74</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86" t="s">
        <v>72</v>
      </c>
      <c r="B57" s="177"/>
      <c r="C57" s="178" t="s">
        <v>75</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87" t="s">
        <v>76</v>
      </c>
      <c r="B58" s="180"/>
      <c r="C58" s="178" t="s">
        <v>77</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89" t="s">
        <v>34</v>
      </c>
      <c r="B59" s="185"/>
      <c r="C59" s="178" t="s">
        <v>49</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36" customHeight="1" x14ac:dyDescent="0.2">
      <c r="A60" s="179" t="s">
        <v>35</v>
      </c>
      <c r="B60" s="180"/>
      <c r="C60" s="178" t="s">
        <v>59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79" t="s">
        <v>36</v>
      </c>
      <c r="B61" s="180"/>
      <c r="C61" s="178" t="s">
        <v>37</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79" t="s">
        <v>38</v>
      </c>
      <c r="B62" s="180"/>
      <c r="C62" s="178" t="s">
        <v>39</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36" customHeight="1" x14ac:dyDescent="0.2">
      <c r="A63" s="189" t="s">
        <v>152</v>
      </c>
      <c r="B63" s="185"/>
      <c r="C63" s="178" t="s">
        <v>153</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24" customHeight="1" x14ac:dyDescent="0.2">
      <c r="A64" s="189" t="s">
        <v>34</v>
      </c>
      <c r="B64" s="185"/>
      <c r="C64" s="178" t="s">
        <v>84</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24" customHeight="1" x14ac:dyDescent="0.2">
      <c r="A65" s="176" t="s">
        <v>23</v>
      </c>
      <c r="B65" s="177"/>
      <c r="C65" s="178" t="s">
        <v>69</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36" customHeight="1" x14ac:dyDescent="0.2">
      <c r="A66" s="179" t="s">
        <v>24</v>
      </c>
      <c r="B66" s="180"/>
      <c r="C66" s="178" t="s">
        <v>71</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ht="24" customHeight="1" x14ac:dyDescent="0.2">
      <c r="A67" s="176" t="s">
        <v>0</v>
      </c>
      <c r="B67" s="177"/>
      <c r="C67" s="178" t="s">
        <v>58</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ht="24" customHeight="1" x14ac:dyDescent="0.2">
      <c r="A68" s="188" t="s">
        <v>44</v>
      </c>
      <c r="B68" s="188"/>
      <c r="C68" s="178" t="s">
        <v>50</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sheetData>
  <sheetProtection algorithmName="SHA-512" hashValue="2sEkcFCvVadb31x6p9J77qI0HkrxKR1hxtsrn8Q5Aao8drgFHA/6amWypGoSc3guARMZsFiLLeiqeQMpwyV6Eg==" saltValue="wGc6crgD+8rzDwUxISLzHQ==" spinCount="100000" sheet="1" objects="1" scenarios="1"/>
  <mergeCells count="83">
    <mergeCell ref="A66:B66"/>
    <mergeCell ref="C66:AG66"/>
    <mergeCell ref="A67:B67"/>
    <mergeCell ref="C67:AG67"/>
    <mergeCell ref="A68:B68"/>
    <mergeCell ref="C68:AG68"/>
    <mergeCell ref="A63:B63"/>
    <mergeCell ref="C63:AG63"/>
    <mergeCell ref="A64:B64"/>
    <mergeCell ref="C64:AG64"/>
    <mergeCell ref="A65:B65"/>
    <mergeCell ref="C65:AG65"/>
    <mergeCell ref="A60:B60"/>
    <mergeCell ref="C60:AG60"/>
    <mergeCell ref="A61:B61"/>
    <mergeCell ref="C61:AG61"/>
    <mergeCell ref="A62:B62"/>
    <mergeCell ref="C62:AG62"/>
    <mergeCell ref="A57:B57"/>
    <mergeCell ref="C57:AG57"/>
    <mergeCell ref="A58:B58"/>
    <mergeCell ref="C58:AG58"/>
    <mergeCell ref="A59:B59"/>
    <mergeCell ref="C59:AG59"/>
    <mergeCell ref="A54:B54"/>
    <mergeCell ref="C54:AG54"/>
    <mergeCell ref="A55:B55"/>
    <mergeCell ref="C55:AG55"/>
    <mergeCell ref="A56:B56"/>
    <mergeCell ref="C56:AG56"/>
    <mergeCell ref="A51:B51"/>
    <mergeCell ref="C51:AG51"/>
    <mergeCell ref="A52:B52"/>
    <mergeCell ref="C52:AG52"/>
    <mergeCell ref="A53:B53"/>
    <mergeCell ref="C53:AG53"/>
    <mergeCell ref="A48:B48"/>
    <mergeCell ref="C48:AG48"/>
    <mergeCell ref="A49:B49"/>
    <mergeCell ref="C49:AG49"/>
    <mergeCell ref="A50:B50"/>
    <mergeCell ref="C50:AG50"/>
    <mergeCell ref="A45:B45"/>
    <mergeCell ref="C45:AG45"/>
    <mergeCell ref="A46:B46"/>
    <mergeCell ref="C46:AG46"/>
    <mergeCell ref="A47:B47"/>
    <mergeCell ref="C47:AG47"/>
    <mergeCell ref="AC8:AE8"/>
    <mergeCell ref="AF8:AF9"/>
    <mergeCell ref="AG8:AG9"/>
    <mergeCell ref="A43:B43"/>
    <mergeCell ref="C43:AG43"/>
    <mergeCell ref="C8:C9"/>
    <mergeCell ref="D8:D9"/>
    <mergeCell ref="E8:E9"/>
    <mergeCell ref="A44:B44"/>
    <mergeCell ref="C44:AG44"/>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31" priority="2" operator="containsText" text="Bajo">
      <formula>NOT(ISERROR(SEARCH("Bajo",AG1)))</formula>
    </cfRule>
    <cfRule type="containsText" dxfId="30" priority="3" operator="containsText" text="Moderado">
      <formula>NOT(ISERROR(SEARCH("Moderado",AG1)))</formula>
    </cfRule>
    <cfRule type="containsText" dxfId="29" priority="4" operator="containsText" text="Critico">
      <formula>NOT(ISERROR(SEARCH("Critico",AG1)))</formula>
    </cfRule>
  </conditionalFormatting>
  <conditionalFormatting sqref="AF10:AF34">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34">
      <formula1>FORMATO</formula1>
    </dataValidation>
    <dataValidation type="list" allowBlank="1" showInputMessage="1" showErrorMessage="1" sqref="O10:O34">
      <formula1 xml:space="preserve"> Responsables</formula1>
    </dataValidation>
    <dataValidation type="list" allowBlank="1" showInputMessage="1" showErrorMessage="1" sqref="G10:G34">
      <formula1>Idioma</formula1>
    </dataValidation>
    <dataValidation type="list" allowBlank="1" showInputMessage="1" showErrorMessage="1" sqref="B10:B34">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[16]LISTA!#REF!</xm:f>
          </x14:formula1>
          <xm:sqref>H10:H34</xm:sqref>
        </x14:dataValidation>
        <x14:dataValidation type="list" allowBlank="1" showInputMessage="1" showErrorMessage="1">
          <x14:formula1>
            <xm:f>[16]LISTA!#REF!</xm:f>
          </x14:formula1>
          <xm:sqref>N10:N34</xm:sqref>
        </x14:dataValidation>
        <x14:dataValidation type="list" allowBlank="1" showInputMessage="1" showErrorMessage="1">
          <x14:formula1>
            <xm:f>[16]LISTA!#REF!</xm:f>
          </x14:formula1>
          <xm:sqref>M10:M34</xm:sqref>
        </x14:dataValidation>
        <x14:dataValidation type="list" allowBlank="1" showInputMessage="1" showErrorMessage="1">
          <x14:formula1>
            <xm:f>[16]LISTA!#REF!</xm:f>
          </x14:formula1>
          <xm:sqref>P10:P34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4"/>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138</v>
      </c>
      <c r="C10" s="40" t="s">
        <v>415</v>
      </c>
      <c r="D10" s="40" t="s">
        <v>415</v>
      </c>
      <c r="E10" s="105" t="s">
        <v>819</v>
      </c>
      <c r="F10" s="106" t="s">
        <v>820</v>
      </c>
      <c r="G10" s="96" t="s">
        <v>145</v>
      </c>
      <c r="H10" s="40" t="s">
        <v>821</v>
      </c>
      <c r="I10" s="40" t="s">
        <v>415</v>
      </c>
      <c r="J10" s="40"/>
      <c r="K10" s="40" t="s">
        <v>268</v>
      </c>
      <c r="L10" s="40" t="s">
        <v>126</v>
      </c>
      <c r="M10" s="40" t="s">
        <v>91</v>
      </c>
      <c r="N10" s="40" t="s">
        <v>175</v>
      </c>
      <c r="O10" s="40" t="s">
        <v>157</v>
      </c>
      <c r="P10" s="40" t="s">
        <v>16</v>
      </c>
      <c r="Q10" s="97"/>
      <c r="R10" s="97" t="s">
        <v>268</v>
      </c>
      <c r="S10" s="97"/>
      <c r="T10" s="40"/>
      <c r="U10" s="40" t="s">
        <v>268</v>
      </c>
      <c r="V10" s="40"/>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[17]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25.5" x14ac:dyDescent="0.2">
      <c r="A11" s="20">
        <v>2</v>
      </c>
      <c r="B11" s="40" t="s">
        <v>138</v>
      </c>
      <c r="C11" s="40" t="s">
        <v>415</v>
      </c>
      <c r="D11" s="40" t="s">
        <v>415</v>
      </c>
      <c r="E11" s="105" t="s">
        <v>822</v>
      </c>
      <c r="F11" s="106" t="s">
        <v>823</v>
      </c>
      <c r="G11" s="96" t="s">
        <v>145</v>
      </c>
      <c r="H11" s="40" t="s">
        <v>824</v>
      </c>
      <c r="I11" s="40" t="s">
        <v>415</v>
      </c>
      <c r="J11" s="40"/>
      <c r="K11" s="40" t="s">
        <v>268</v>
      </c>
      <c r="L11" s="40" t="s">
        <v>138</v>
      </c>
      <c r="M11" s="40" t="s">
        <v>91</v>
      </c>
      <c r="N11" s="40" t="s">
        <v>175</v>
      </c>
      <c r="O11" s="40" t="s">
        <v>157</v>
      </c>
      <c r="P11" s="40" t="s">
        <v>16</v>
      </c>
      <c r="Q11" s="97"/>
      <c r="R11" s="97" t="s">
        <v>268</v>
      </c>
      <c r="S11" s="97"/>
      <c r="T11" s="40"/>
      <c r="U11" s="40" t="s">
        <v>268</v>
      </c>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[17]LISTA!$H$2:$J$5,3,FALSE))</f>
        <v>6</v>
      </c>
      <c r="AG11" s="43" t="str">
        <f t="shared" ref="AG11:AG29"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76.5" x14ac:dyDescent="0.2">
      <c r="A12" s="20">
        <v>3</v>
      </c>
      <c r="B12" s="40" t="s">
        <v>138</v>
      </c>
      <c r="C12" s="40" t="s">
        <v>415</v>
      </c>
      <c r="D12" s="40" t="s">
        <v>415</v>
      </c>
      <c r="E12" s="105" t="s">
        <v>825</v>
      </c>
      <c r="F12" s="106" t="s">
        <v>826</v>
      </c>
      <c r="G12" s="96" t="s">
        <v>145</v>
      </c>
      <c r="H12" s="40" t="s">
        <v>821</v>
      </c>
      <c r="I12" s="40" t="s">
        <v>415</v>
      </c>
      <c r="J12" s="40"/>
      <c r="K12" s="40" t="s">
        <v>268</v>
      </c>
      <c r="L12" s="40" t="s">
        <v>827</v>
      </c>
      <c r="M12" s="40" t="s">
        <v>91</v>
      </c>
      <c r="N12" s="40" t="s">
        <v>175</v>
      </c>
      <c r="O12" s="40" t="s">
        <v>157</v>
      </c>
      <c r="P12" s="40" t="s">
        <v>16</v>
      </c>
      <c r="Q12" s="97"/>
      <c r="R12" s="97"/>
      <c r="S12" s="97" t="s">
        <v>268</v>
      </c>
      <c r="T12" s="40" t="s">
        <v>268</v>
      </c>
      <c r="U12" s="40"/>
      <c r="V12" s="40"/>
      <c r="W12" s="40"/>
      <c r="X12" s="40" t="s">
        <v>268</v>
      </c>
      <c r="Y12" s="40"/>
      <c r="Z12" s="40"/>
      <c r="AA12" s="40"/>
      <c r="AB12" s="40" t="s">
        <v>268</v>
      </c>
      <c r="AC12" s="40"/>
      <c r="AD12" s="40"/>
      <c r="AE12" s="40" t="s">
        <v>268</v>
      </c>
      <c r="AF12" s="40">
        <f>IF(Q12="x",1,0)+IF(R12="x",2,0)+IF(S12="x",3,0)+IF(T12="x",3,0)+IF(U12="x",2,0)+IF(V12="x",1,0)+IF(W12="x",3,0)+IF(X12="x",2,0)+IF(Y12="x",1,0)+IF(Z12="x",3,0)+IF(AA12="x",2,0)+IF(AB12="x",1,0)+IF(AC12="x",3,0)+IF(AD12="x",2,0)+IF(AE12="x",1,0)+(VLOOKUP(P12,[17]LISTA!$H$2:$J$5,3,FALSE))</f>
        <v>9</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138</v>
      </c>
      <c r="C13" s="40" t="s">
        <v>415</v>
      </c>
      <c r="D13" s="40" t="s">
        <v>415</v>
      </c>
      <c r="E13" s="105" t="s">
        <v>828</v>
      </c>
      <c r="F13" s="106" t="s">
        <v>829</v>
      </c>
      <c r="G13" s="96" t="s">
        <v>145</v>
      </c>
      <c r="H13" s="40" t="s">
        <v>821</v>
      </c>
      <c r="I13" s="40" t="s">
        <v>415</v>
      </c>
      <c r="J13" s="40"/>
      <c r="K13" s="40" t="s">
        <v>268</v>
      </c>
      <c r="L13" s="40" t="s">
        <v>830</v>
      </c>
      <c r="M13" s="40" t="s">
        <v>91</v>
      </c>
      <c r="N13" s="40" t="s">
        <v>175</v>
      </c>
      <c r="O13" s="40" t="s">
        <v>157</v>
      </c>
      <c r="P13" s="40" t="s">
        <v>16</v>
      </c>
      <c r="Q13" s="97"/>
      <c r="R13" s="97"/>
      <c r="S13" s="97" t="s">
        <v>268</v>
      </c>
      <c r="T13" s="40" t="s">
        <v>268</v>
      </c>
      <c r="U13" s="40"/>
      <c r="V13" s="40"/>
      <c r="W13" s="40"/>
      <c r="X13" s="40" t="s">
        <v>268</v>
      </c>
      <c r="Y13" s="40"/>
      <c r="Z13" s="40"/>
      <c r="AA13" s="40"/>
      <c r="AB13" s="40" t="s">
        <v>268</v>
      </c>
      <c r="AC13" s="40"/>
      <c r="AD13" s="40"/>
      <c r="AE13" s="40" t="s">
        <v>268</v>
      </c>
      <c r="AF13" s="40">
        <f>IF(Q13="x",1,0)+IF(R13="x",2,0)+IF(S13="x",3,0)+IF(T13="x",3,0)+IF(U13="x",2,0)+IF(V13="x",1,0)+IF(W13="x",3,0)+IF(X13="x",2,0)+IF(Y13="x",1,0)+IF(Z13="x",3,0)+IF(AA13="x",2,0)+IF(AB13="x",1,0)+IF(AC13="x",3,0)+IF(AD13="x",2,0)+IF(AE13="x",1,0)+(VLOOKUP(P13,[17]LISTA!$H$2:$J$5,3,FALSE))</f>
        <v>9</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138</v>
      </c>
      <c r="C14" s="40" t="s">
        <v>415</v>
      </c>
      <c r="D14" s="40" t="s">
        <v>415</v>
      </c>
      <c r="E14" s="105" t="s">
        <v>831</v>
      </c>
      <c r="F14" s="106" t="s">
        <v>832</v>
      </c>
      <c r="G14" s="96" t="s">
        <v>145</v>
      </c>
      <c r="H14" s="40" t="s">
        <v>821</v>
      </c>
      <c r="I14" s="40" t="s">
        <v>415</v>
      </c>
      <c r="J14" s="40"/>
      <c r="K14" s="40" t="s">
        <v>268</v>
      </c>
      <c r="L14" s="40" t="s">
        <v>830</v>
      </c>
      <c r="M14" s="40" t="s">
        <v>91</v>
      </c>
      <c r="N14" s="40" t="s">
        <v>175</v>
      </c>
      <c r="O14" s="40" t="s">
        <v>157</v>
      </c>
      <c r="P14" s="40" t="s">
        <v>16</v>
      </c>
      <c r="Q14" s="97"/>
      <c r="R14" s="97"/>
      <c r="S14" s="97" t="s">
        <v>268</v>
      </c>
      <c r="T14" s="40" t="s">
        <v>268</v>
      </c>
      <c r="U14" s="40"/>
      <c r="V14" s="40"/>
      <c r="W14" s="40"/>
      <c r="X14" s="40" t="s">
        <v>268</v>
      </c>
      <c r="Y14" s="40"/>
      <c r="Z14" s="40"/>
      <c r="AA14" s="40"/>
      <c r="AB14" s="40" t="s">
        <v>268</v>
      </c>
      <c r="AC14" s="40"/>
      <c r="AD14" s="40"/>
      <c r="AE14" s="40" t="s">
        <v>268</v>
      </c>
      <c r="AF14" s="40">
        <f>IF(Q14="x",1,0)+IF(R14="x",2,0)+IF(S14="x",3,0)+IF(T14="x",3,0)+IF(U14="x",2,0)+IF(V14="x",1,0)+IF(W14="x",3,0)+IF(X14="x",2,0)+IF(Y14="x",1,0)+IF(Z14="x",3,0)+IF(AA14="x",2,0)+IF(AB14="x",1,0)+IF(AC14="x",3,0)+IF(AD14="x",2,0)+IF(AE14="x",1,0)+(VLOOKUP(P14,[17]LISTA!$H$2:$J$5,3,FALSE))</f>
        <v>9</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138</v>
      </c>
      <c r="C15" s="40" t="s">
        <v>415</v>
      </c>
      <c r="D15" s="40" t="s">
        <v>415</v>
      </c>
      <c r="E15" s="105" t="s">
        <v>833</v>
      </c>
      <c r="F15" s="106" t="s">
        <v>834</v>
      </c>
      <c r="G15" s="96" t="s">
        <v>145</v>
      </c>
      <c r="H15" s="40" t="s">
        <v>821</v>
      </c>
      <c r="I15" s="40" t="s">
        <v>415</v>
      </c>
      <c r="J15" s="40"/>
      <c r="K15" s="40" t="s">
        <v>268</v>
      </c>
      <c r="L15" s="40" t="s">
        <v>830</v>
      </c>
      <c r="M15" s="40" t="s">
        <v>91</v>
      </c>
      <c r="N15" s="40" t="s">
        <v>175</v>
      </c>
      <c r="O15" s="40" t="s">
        <v>157</v>
      </c>
      <c r="P15" s="40" t="s">
        <v>16</v>
      </c>
      <c r="Q15" s="97"/>
      <c r="R15" s="97"/>
      <c r="S15" s="97" t="s">
        <v>268</v>
      </c>
      <c r="T15" s="40" t="s">
        <v>268</v>
      </c>
      <c r="U15" s="40"/>
      <c r="V15" s="40"/>
      <c r="W15" s="40"/>
      <c r="X15" s="40" t="s">
        <v>268</v>
      </c>
      <c r="Y15" s="40"/>
      <c r="Z15" s="40"/>
      <c r="AA15" s="40"/>
      <c r="AB15" s="40" t="s">
        <v>268</v>
      </c>
      <c r="AC15" s="40"/>
      <c r="AD15" s="40"/>
      <c r="AE15" s="40" t="s">
        <v>268</v>
      </c>
      <c r="AF15" s="40">
        <f>IF(Q15="x",1,0)+IF(R15="x",2,0)+IF(S15="x",3,0)+IF(T15="x",3,0)+IF(U15="x",2,0)+IF(V15="x",1,0)+IF(W15="x",3,0)+IF(X15="x",2,0)+IF(Y15="x",1,0)+IF(Z15="x",3,0)+IF(AA15="x",2,0)+IF(AB15="x",1,0)+IF(AC15="x",3,0)+IF(AD15="x",2,0)+IF(AE15="x",1,0)+(VLOOKUP(P15,[17]LISTA!$H$2:$J$5,3,FALSE))</f>
        <v>9</v>
      </c>
      <c r="AG15" s="43" t="str">
        <f t="shared" si="0"/>
        <v>Moderado</v>
      </c>
    </row>
    <row r="16" spans="1:208" s="24" customFormat="1" ht="37.5" customHeight="1" x14ac:dyDescent="0.2">
      <c r="A16" s="40">
        <v>7</v>
      </c>
      <c r="B16" s="40" t="s">
        <v>138</v>
      </c>
      <c r="C16" s="40" t="s">
        <v>415</v>
      </c>
      <c r="D16" s="40" t="s">
        <v>415</v>
      </c>
      <c r="E16" s="105" t="s">
        <v>835</v>
      </c>
      <c r="F16" s="106" t="s">
        <v>836</v>
      </c>
      <c r="G16" s="96" t="s">
        <v>145</v>
      </c>
      <c r="H16" s="40" t="s">
        <v>730</v>
      </c>
      <c r="I16" s="40" t="s">
        <v>415</v>
      </c>
      <c r="J16" s="40"/>
      <c r="K16" s="40" t="s">
        <v>268</v>
      </c>
      <c r="L16" s="40" t="s">
        <v>837</v>
      </c>
      <c r="M16" s="40" t="s">
        <v>91</v>
      </c>
      <c r="N16" s="40" t="s">
        <v>175</v>
      </c>
      <c r="O16" s="40" t="s">
        <v>14</v>
      </c>
      <c r="P16" s="40" t="s">
        <v>16</v>
      </c>
      <c r="Q16" s="97"/>
      <c r="R16" s="97"/>
      <c r="S16" s="97" t="s">
        <v>268</v>
      </c>
      <c r="T16" s="40" t="s">
        <v>268</v>
      </c>
      <c r="U16" s="40"/>
      <c r="V16" s="40"/>
      <c r="W16" s="40"/>
      <c r="X16" s="40" t="s">
        <v>268</v>
      </c>
      <c r="Y16" s="40"/>
      <c r="Z16" s="40"/>
      <c r="AA16" s="40"/>
      <c r="AB16" s="40" t="s">
        <v>268</v>
      </c>
      <c r="AC16" s="40"/>
      <c r="AD16" s="40"/>
      <c r="AE16" s="40" t="s">
        <v>268</v>
      </c>
      <c r="AF16" s="40">
        <f>IF(Q16="x",1,0)+IF(R16="x",2,0)+IF(S16="x",3,0)+IF(T16="x",3,0)+IF(U16="x",2,0)+IF(V16="x",1,0)+IF(W16="x",3,0)+IF(X16="x",2,0)+IF(Y16="x",1,0)+IF(Z16="x",3,0)+IF(AA16="x",2,0)+IF(AB16="x",1,0)+IF(AC16="x",3,0)+IF(AD16="x",2,0)+IF(AE16="x",1,0)+(VLOOKUP(P16,[17]LISTA!$H$2:$J$5,3,FALSE))</f>
        <v>9</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138</v>
      </c>
      <c r="C17" s="40" t="s">
        <v>415</v>
      </c>
      <c r="D17" s="40" t="s">
        <v>415</v>
      </c>
      <c r="E17" s="105" t="s">
        <v>838</v>
      </c>
      <c r="F17" s="106" t="s">
        <v>839</v>
      </c>
      <c r="G17" s="96" t="s">
        <v>145</v>
      </c>
      <c r="H17" s="40" t="s">
        <v>730</v>
      </c>
      <c r="I17" s="40" t="s">
        <v>415</v>
      </c>
      <c r="J17" s="40"/>
      <c r="K17" s="40" t="s">
        <v>268</v>
      </c>
      <c r="L17" s="40" t="s">
        <v>837</v>
      </c>
      <c r="M17" s="40" t="s">
        <v>91</v>
      </c>
      <c r="N17" s="40" t="s">
        <v>175</v>
      </c>
      <c r="O17" s="40" t="s">
        <v>14</v>
      </c>
      <c r="P17" s="40" t="s">
        <v>16</v>
      </c>
      <c r="Q17" s="97"/>
      <c r="R17" s="97"/>
      <c r="S17" s="97" t="s">
        <v>268</v>
      </c>
      <c r="T17" s="40" t="s">
        <v>268</v>
      </c>
      <c r="U17" s="40"/>
      <c r="V17" s="40"/>
      <c r="W17" s="40"/>
      <c r="X17" s="40" t="s">
        <v>268</v>
      </c>
      <c r="Y17" s="40"/>
      <c r="Z17" s="40"/>
      <c r="AA17" s="40"/>
      <c r="AB17" s="40" t="s">
        <v>268</v>
      </c>
      <c r="AC17" s="40"/>
      <c r="AD17" s="40"/>
      <c r="AE17" s="40" t="s">
        <v>268</v>
      </c>
      <c r="AF17" s="40">
        <f>IF(Q17="x",1,0)+IF(R17="x",2,0)+IF(S17="x",3,0)+IF(T17="x",3,0)+IF(U17="x",2,0)+IF(V17="x",1,0)+IF(W17="x",3,0)+IF(X17="x",2,0)+IF(Y17="x",1,0)+IF(Z17="x",3,0)+IF(AA17="x",2,0)+IF(AB17="x",1,0)+IF(AC17="x",3,0)+IF(AD17="x",2,0)+IF(AE17="x",1,0)+(VLOOKUP(P17,[17]LISTA!$H$2:$J$5,3,FALSE))</f>
        <v>9</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138</v>
      </c>
      <c r="C18" s="40" t="s">
        <v>415</v>
      </c>
      <c r="D18" s="40" t="s">
        <v>415</v>
      </c>
      <c r="E18" s="105" t="s">
        <v>840</v>
      </c>
      <c r="F18" s="106" t="s">
        <v>841</v>
      </c>
      <c r="G18" s="96" t="s">
        <v>145</v>
      </c>
      <c r="H18" s="40" t="s">
        <v>730</v>
      </c>
      <c r="I18" s="40" t="s">
        <v>415</v>
      </c>
      <c r="J18" s="40"/>
      <c r="K18" s="40" t="s">
        <v>268</v>
      </c>
      <c r="L18" s="40" t="s">
        <v>837</v>
      </c>
      <c r="M18" s="40" t="s">
        <v>91</v>
      </c>
      <c r="N18" s="40" t="s">
        <v>175</v>
      </c>
      <c r="O18" s="40" t="s">
        <v>14</v>
      </c>
      <c r="P18" s="40" t="s">
        <v>16</v>
      </c>
      <c r="Q18" s="97"/>
      <c r="R18" s="97"/>
      <c r="S18" s="97" t="s">
        <v>268</v>
      </c>
      <c r="T18" s="40" t="s">
        <v>268</v>
      </c>
      <c r="U18" s="40"/>
      <c r="V18" s="40"/>
      <c r="W18" s="40"/>
      <c r="X18" s="40" t="s">
        <v>268</v>
      </c>
      <c r="Y18" s="40"/>
      <c r="Z18" s="40"/>
      <c r="AA18" s="40"/>
      <c r="AB18" s="40" t="s">
        <v>268</v>
      </c>
      <c r="AC18" s="40"/>
      <c r="AD18" s="40"/>
      <c r="AE18" s="40" t="s">
        <v>268</v>
      </c>
      <c r="AF18" s="40">
        <f>IF(Q18="x",1,0)+IF(R18="x",2,0)+IF(S18="x",3,0)+IF(T18="x",3,0)+IF(U18="x",2,0)+IF(V18="x",1,0)+IF(W18="x",3,0)+IF(X18="x",2,0)+IF(Y18="x",1,0)+IF(Z18="x",3,0)+IF(AA18="x",2,0)+IF(AB18="x",1,0)+IF(AC18="x",3,0)+IF(AD18="x",2,0)+IF(AE18="x",1,0)+(VLOOKUP(P18,[17]LISTA!$H$2:$J$5,3,FALSE))</f>
        <v>9</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138</v>
      </c>
      <c r="C19" s="40" t="s">
        <v>415</v>
      </c>
      <c r="D19" s="40" t="s">
        <v>415</v>
      </c>
      <c r="E19" s="105" t="s">
        <v>842</v>
      </c>
      <c r="F19" s="106" t="s">
        <v>843</v>
      </c>
      <c r="G19" s="96" t="s">
        <v>145</v>
      </c>
      <c r="H19" s="40" t="s">
        <v>730</v>
      </c>
      <c r="I19" s="40" t="s">
        <v>415</v>
      </c>
      <c r="J19" s="40"/>
      <c r="K19" s="40" t="s">
        <v>268</v>
      </c>
      <c r="L19" s="40" t="s">
        <v>837</v>
      </c>
      <c r="M19" s="40" t="s">
        <v>91</v>
      </c>
      <c r="N19" s="40" t="s">
        <v>175</v>
      </c>
      <c r="O19" s="40" t="s">
        <v>14</v>
      </c>
      <c r="P19" s="40" t="s">
        <v>16</v>
      </c>
      <c r="Q19" s="97"/>
      <c r="R19" s="97"/>
      <c r="S19" s="97" t="s">
        <v>268</v>
      </c>
      <c r="T19" s="40" t="s">
        <v>268</v>
      </c>
      <c r="U19" s="40"/>
      <c r="V19" s="40"/>
      <c r="W19" s="40"/>
      <c r="X19" s="40" t="s">
        <v>268</v>
      </c>
      <c r="Y19" s="40"/>
      <c r="Z19" s="40"/>
      <c r="AA19" s="40"/>
      <c r="AB19" s="40" t="s">
        <v>268</v>
      </c>
      <c r="AC19" s="40"/>
      <c r="AD19" s="40"/>
      <c r="AE19" s="40" t="s">
        <v>268</v>
      </c>
      <c r="AF19" s="40">
        <f>IF(Q19="x",1,0)+IF(R19="x",2,0)+IF(S19="x",3,0)+IF(T19="x",3,0)+IF(U19="x",2,0)+IF(V19="x",1,0)+IF(W19="x",3,0)+IF(X19="x",2,0)+IF(Y19="x",1,0)+IF(Z19="x",3,0)+IF(AA19="x",2,0)+IF(AB19="x",1,0)+IF(AC19="x",3,0)+IF(AD19="x",2,0)+IF(AE19="x",1,0)+(VLOOKUP(P19,[17]LISTA!$H$2:$J$5,3,FALSE))</f>
        <v>9</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138</v>
      </c>
      <c r="C20" s="40" t="s">
        <v>415</v>
      </c>
      <c r="D20" s="40" t="s">
        <v>415</v>
      </c>
      <c r="E20" s="105" t="s">
        <v>844</v>
      </c>
      <c r="F20" s="106" t="s">
        <v>845</v>
      </c>
      <c r="G20" s="96" t="s">
        <v>145</v>
      </c>
      <c r="H20" s="40" t="s">
        <v>730</v>
      </c>
      <c r="I20" s="40" t="s">
        <v>118</v>
      </c>
      <c r="J20" s="40" t="s">
        <v>268</v>
      </c>
      <c r="K20" s="40" t="s">
        <v>268</v>
      </c>
      <c r="L20" s="40" t="s">
        <v>846</v>
      </c>
      <c r="M20" s="40" t="s">
        <v>91</v>
      </c>
      <c r="N20" s="40" t="s">
        <v>175</v>
      </c>
      <c r="O20" s="40" t="s">
        <v>282</v>
      </c>
      <c r="P20" s="40" t="s">
        <v>16</v>
      </c>
      <c r="Q20" s="97" t="s">
        <v>268</v>
      </c>
      <c r="R20" s="97"/>
      <c r="S20" s="97"/>
      <c r="T20" s="40"/>
      <c r="U20" s="40" t="s">
        <v>268</v>
      </c>
      <c r="V20" s="40"/>
      <c r="W20" s="40"/>
      <c r="X20" s="40"/>
      <c r="Y20" s="40" t="s">
        <v>268</v>
      </c>
      <c r="Z20" s="40" t="s">
        <v>268</v>
      </c>
      <c r="AA20" s="40"/>
      <c r="AB20" s="40"/>
      <c r="AC20" s="40"/>
      <c r="AD20" s="40" t="s">
        <v>268</v>
      </c>
      <c r="AE20" s="40"/>
      <c r="AF20" s="40">
        <f>IF(Q20="x",1,0)+IF(R20="x",2,0)+IF(S20="x",3,0)+IF(T20="x",3,0)+IF(U20="x",2,0)+IF(V20="x",1,0)+IF(W20="x",3,0)+IF(X20="x",2,0)+IF(Y20="x",1,0)+IF(Z20="x",3,0)+IF(AA20="x",2,0)+IF(AB20="x",1,0)+IF(AC20="x",3,0)+IF(AD20="x",2,0)+IF(AE20="x",1,0)+(VLOOKUP(P20,[17]LISTA!$H$2:$J$5,3,FALSE))</f>
        <v>8</v>
      </c>
      <c r="AG20" s="43" t="str">
        <f t="shared" si="0"/>
        <v>Moderado</v>
      </c>
    </row>
    <row r="21" spans="1:208" s="24" customFormat="1" ht="37.5" customHeight="1" x14ac:dyDescent="0.2">
      <c r="A21" s="20">
        <v>12</v>
      </c>
      <c r="B21" s="40" t="s">
        <v>138</v>
      </c>
      <c r="C21" s="40" t="s">
        <v>415</v>
      </c>
      <c r="D21" s="40" t="s">
        <v>415</v>
      </c>
      <c r="E21" s="105" t="s">
        <v>847</v>
      </c>
      <c r="F21" s="106" t="s">
        <v>848</v>
      </c>
      <c r="G21" s="96" t="s">
        <v>145</v>
      </c>
      <c r="H21" s="40" t="s">
        <v>730</v>
      </c>
      <c r="I21" s="40"/>
      <c r="J21" s="40"/>
      <c r="K21" s="40" t="s">
        <v>268</v>
      </c>
      <c r="L21" s="40" t="s">
        <v>849</v>
      </c>
      <c r="M21" s="40" t="s">
        <v>91</v>
      </c>
      <c r="N21" s="40" t="s">
        <v>175</v>
      </c>
      <c r="O21" s="40" t="s">
        <v>282</v>
      </c>
      <c r="P21" s="40" t="s">
        <v>16</v>
      </c>
      <c r="Q21" s="97"/>
      <c r="R21" s="97" t="s">
        <v>268</v>
      </c>
      <c r="S21" s="97"/>
      <c r="T21" s="40"/>
      <c r="U21" s="40" t="s">
        <v>268</v>
      </c>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[17]LISTA!$H$2:$J$5,3,FALSE))</f>
        <v>6</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138</v>
      </c>
      <c r="C22" s="40" t="s">
        <v>415</v>
      </c>
      <c r="D22" s="40" t="s">
        <v>415</v>
      </c>
      <c r="E22" s="105" t="s">
        <v>850</v>
      </c>
      <c r="F22" s="106" t="s">
        <v>851</v>
      </c>
      <c r="G22" s="96" t="s">
        <v>145</v>
      </c>
      <c r="H22" s="40" t="s">
        <v>116</v>
      </c>
      <c r="I22" s="40"/>
      <c r="J22" s="40"/>
      <c r="K22" s="40" t="s">
        <v>268</v>
      </c>
      <c r="L22" s="40" t="s">
        <v>849</v>
      </c>
      <c r="M22" s="40" t="s">
        <v>91</v>
      </c>
      <c r="N22" s="40" t="s">
        <v>175</v>
      </c>
      <c r="O22" s="40" t="s">
        <v>282</v>
      </c>
      <c r="P22" s="40" t="s">
        <v>15</v>
      </c>
      <c r="Q22" s="97"/>
      <c r="R22" s="97"/>
      <c r="S22" s="97" t="s">
        <v>268</v>
      </c>
      <c r="T22" s="40" t="s">
        <v>268</v>
      </c>
      <c r="U22" s="40"/>
      <c r="V22" s="40"/>
      <c r="W22" s="40"/>
      <c r="X22" s="40"/>
      <c r="Y22" s="40" t="s">
        <v>268</v>
      </c>
      <c r="Z22" s="40"/>
      <c r="AA22" s="40" t="s">
        <v>268</v>
      </c>
      <c r="AB22" s="40"/>
      <c r="AC22" s="40"/>
      <c r="AD22" s="40"/>
      <c r="AE22" s="40" t="s">
        <v>268</v>
      </c>
      <c r="AF22" s="40">
        <f>IF(Q22="x",1,0)+IF(R22="x",2,0)+IF(S22="x",3,0)+IF(T22="x",3,0)+IF(U22="x",2,0)+IF(V22="x",1,0)+IF(W22="x",3,0)+IF(X22="x",2,0)+IF(Y22="x",1,0)+IF(Z22="x",3,0)+IF(AA22="x",2,0)+IF(AB22="x",1,0)+IF(AC22="x",3,0)+IF(AD22="x",2,0)+IF(AE22="x",1,0)+(VLOOKUP(P22,[17]LISTA!$H$2:$J$5,3,FALSE))</f>
        <v>11</v>
      </c>
      <c r="AG22" s="43" t="str">
        <f t="shared" si="0"/>
        <v>Critico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138</v>
      </c>
      <c r="C23" s="40" t="s">
        <v>415</v>
      </c>
      <c r="D23" s="40" t="s">
        <v>415</v>
      </c>
      <c r="E23" s="105" t="s">
        <v>852</v>
      </c>
      <c r="F23" s="106" t="s">
        <v>853</v>
      </c>
      <c r="G23" s="96" t="s">
        <v>145</v>
      </c>
      <c r="H23" s="40" t="s">
        <v>92</v>
      </c>
      <c r="I23" s="40" t="s">
        <v>415</v>
      </c>
      <c r="J23" s="40"/>
      <c r="K23" s="40" t="s">
        <v>268</v>
      </c>
      <c r="L23" s="40" t="s">
        <v>854</v>
      </c>
      <c r="M23" s="40" t="s">
        <v>73</v>
      </c>
      <c r="N23" s="40" t="s">
        <v>175</v>
      </c>
      <c r="O23" s="40" t="s">
        <v>157</v>
      </c>
      <c r="P23" s="40" t="s">
        <v>16</v>
      </c>
      <c r="Q23" s="97"/>
      <c r="R23" s="97" t="s">
        <v>268</v>
      </c>
      <c r="S23" s="97"/>
      <c r="T23" s="40"/>
      <c r="U23" s="40" t="s">
        <v>268</v>
      </c>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[17]LISTA!$H$2:$J$5,3,FALSE))</f>
        <v>6</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138</v>
      </c>
      <c r="C24" s="40" t="s">
        <v>415</v>
      </c>
      <c r="D24" s="40" t="s">
        <v>415</v>
      </c>
      <c r="E24" s="105" t="s">
        <v>855</v>
      </c>
      <c r="F24" s="106" t="s">
        <v>856</v>
      </c>
      <c r="G24" s="96" t="s">
        <v>145</v>
      </c>
      <c r="H24" s="40" t="s">
        <v>92</v>
      </c>
      <c r="I24" s="40" t="s">
        <v>415</v>
      </c>
      <c r="J24" s="40" t="s">
        <v>268</v>
      </c>
      <c r="K24" s="40" t="s">
        <v>268</v>
      </c>
      <c r="L24" s="40" t="s">
        <v>857</v>
      </c>
      <c r="M24" s="40" t="s">
        <v>73</v>
      </c>
      <c r="N24" s="40" t="s">
        <v>175</v>
      </c>
      <c r="O24" s="40" t="s">
        <v>157</v>
      </c>
      <c r="P24" s="40" t="s">
        <v>16</v>
      </c>
      <c r="Q24" s="97" t="s">
        <v>268</v>
      </c>
      <c r="R24" s="97"/>
      <c r="S24" s="97"/>
      <c r="T24" s="40"/>
      <c r="U24" s="40" t="s">
        <v>268</v>
      </c>
      <c r="V24" s="40"/>
      <c r="W24" s="40"/>
      <c r="X24" s="40"/>
      <c r="Y24" s="40" t="s">
        <v>268</v>
      </c>
      <c r="Z24" s="40"/>
      <c r="AA24" s="40"/>
      <c r="AB24" s="40" t="s">
        <v>268</v>
      </c>
      <c r="AC24" s="40"/>
      <c r="AD24" s="40"/>
      <c r="AE24" s="40" t="s">
        <v>268</v>
      </c>
      <c r="AF24" s="40">
        <f>IF(Q24="x",1,0)+IF(R24="x",2,0)+IF(S24="x",3,0)+IF(T24="x",3,0)+IF(U24="x",2,0)+IF(V24="x",1,0)+IF(W24="x",3,0)+IF(X24="x",2,0)+IF(Y24="x",1,0)+IF(Z24="x",3,0)+IF(AA24="x",2,0)+IF(AB24="x",1,0)+IF(AC24="x",3,0)+IF(AD24="x",2,0)+IF(AE24="x",1,0)+(VLOOKUP(P24,[17]LISTA!$H$2:$J$5,3,FALSE))</f>
        <v>5</v>
      </c>
      <c r="AG24" s="43" t="str">
        <f t="shared" si="0"/>
        <v>Bajo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138</v>
      </c>
      <c r="C25" s="40" t="s">
        <v>415</v>
      </c>
      <c r="D25" s="40" t="s">
        <v>415</v>
      </c>
      <c r="E25" s="105" t="s">
        <v>858</v>
      </c>
      <c r="F25" s="106" t="s">
        <v>859</v>
      </c>
      <c r="G25" s="96" t="s">
        <v>145</v>
      </c>
      <c r="H25" s="40" t="s">
        <v>92</v>
      </c>
      <c r="I25" s="40" t="s">
        <v>290</v>
      </c>
      <c r="J25" s="40"/>
      <c r="K25" s="40" t="s">
        <v>268</v>
      </c>
      <c r="L25" s="40" t="s">
        <v>138</v>
      </c>
      <c r="M25" s="40" t="s">
        <v>91</v>
      </c>
      <c r="N25" s="40" t="s">
        <v>175</v>
      </c>
      <c r="O25" s="40" t="s">
        <v>157</v>
      </c>
      <c r="P25" s="40" t="s">
        <v>16</v>
      </c>
      <c r="Q25" s="97"/>
      <c r="R25" s="97"/>
      <c r="S25" s="97" t="s">
        <v>268</v>
      </c>
      <c r="T25" s="40"/>
      <c r="U25" s="40" t="s">
        <v>268</v>
      </c>
      <c r="V25" s="40"/>
      <c r="W25" s="40"/>
      <c r="X25" s="40"/>
      <c r="Y25" s="40" t="s">
        <v>268</v>
      </c>
      <c r="Z25" s="40"/>
      <c r="AA25" s="40"/>
      <c r="AB25" s="40" t="s">
        <v>268</v>
      </c>
      <c r="AC25" s="40"/>
      <c r="AD25" s="40"/>
      <c r="AE25" s="40" t="s">
        <v>268</v>
      </c>
      <c r="AF25" s="40">
        <f>IF(Q25="x",1,0)+IF(R25="x",2,0)+IF(S25="x",3,0)+IF(T25="x",3,0)+IF(U25="x",2,0)+IF(V25="x",1,0)+IF(W25="x",3,0)+IF(X25="x",2,0)+IF(Y25="x",1,0)+IF(Z25="x",3,0)+IF(AA25="x",2,0)+IF(AB25="x",1,0)+IF(AC25="x",3,0)+IF(AD25="x",2,0)+IF(AE25="x",1,0)+(VLOOKUP(P25,[17]LISTA!$H$2:$J$5,3,FALSE))</f>
        <v>7</v>
      </c>
      <c r="AG25" s="43" t="str">
        <f t="shared" si="0"/>
        <v>Moderado</v>
      </c>
    </row>
    <row r="26" spans="1:208" s="24" customFormat="1" ht="37.5" customHeight="1" x14ac:dyDescent="0.2">
      <c r="A26" s="20">
        <v>17</v>
      </c>
      <c r="B26" s="40" t="s">
        <v>138</v>
      </c>
      <c r="C26" s="40" t="s">
        <v>415</v>
      </c>
      <c r="D26" s="40" t="s">
        <v>415</v>
      </c>
      <c r="E26" s="105" t="s">
        <v>860</v>
      </c>
      <c r="F26" s="106" t="s">
        <v>861</v>
      </c>
      <c r="G26" s="96" t="s">
        <v>145</v>
      </c>
      <c r="H26" s="40" t="s">
        <v>92</v>
      </c>
      <c r="I26" s="40" t="s">
        <v>290</v>
      </c>
      <c r="J26" s="40"/>
      <c r="K26" s="40" t="s">
        <v>268</v>
      </c>
      <c r="L26" s="40" t="s">
        <v>128</v>
      </c>
      <c r="M26" s="40" t="s">
        <v>91</v>
      </c>
      <c r="N26" s="40" t="s">
        <v>175</v>
      </c>
      <c r="O26" s="40" t="s">
        <v>282</v>
      </c>
      <c r="P26" s="40" t="s">
        <v>16</v>
      </c>
      <c r="Q26" s="97"/>
      <c r="R26" s="97"/>
      <c r="S26" s="97" t="s">
        <v>268</v>
      </c>
      <c r="T26" s="40"/>
      <c r="U26" s="40" t="s">
        <v>268</v>
      </c>
      <c r="V26" s="40"/>
      <c r="W26" s="40"/>
      <c r="X26" s="40"/>
      <c r="Y26" s="40" t="s">
        <v>268</v>
      </c>
      <c r="Z26" s="40"/>
      <c r="AA26" s="40"/>
      <c r="AB26" s="40" t="s">
        <v>268</v>
      </c>
      <c r="AC26" s="40"/>
      <c r="AD26" s="40"/>
      <c r="AE26" s="40" t="s">
        <v>268</v>
      </c>
      <c r="AF26" s="40">
        <f>IF(Q26="x",1,0)+IF(R26="x",2,0)+IF(S26="x",3,0)+IF(T26="x",3,0)+IF(U26="x",2,0)+IF(V26="x",1,0)+IF(W26="x",3,0)+IF(X26="x",2,0)+IF(Y26="x",1,0)+IF(Z26="x",3,0)+IF(AA26="x",2,0)+IF(AB26="x",1,0)+IF(AC26="x",3,0)+IF(AD26="x",2,0)+IF(AE26="x",1,0)+(VLOOKUP(P26,[17]LISTA!$H$2:$J$5,3,FALSE))</f>
        <v>7</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138</v>
      </c>
      <c r="C27" s="40" t="s">
        <v>415</v>
      </c>
      <c r="D27" s="40" t="s">
        <v>415</v>
      </c>
      <c r="E27" s="105" t="s">
        <v>862</v>
      </c>
      <c r="F27" s="106" t="s">
        <v>863</v>
      </c>
      <c r="G27" s="96" t="s">
        <v>145</v>
      </c>
      <c r="H27" s="40" t="s">
        <v>92</v>
      </c>
      <c r="I27" s="40" t="s">
        <v>290</v>
      </c>
      <c r="J27" s="40"/>
      <c r="K27" s="40" t="s">
        <v>268</v>
      </c>
      <c r="L27" s="40" t="s">
        <v>864</v>
      </c>
      <c r="M27" s="40" t="s">
        <v>91</v>
      </c>
      <c r="N27" s="40" t="s">
        <v>175</v>
      </c>
      <c r="O27" s="40" t="s">
        <v>157</v>
      </c>
      <c r="P27" s="40" t="s">
        <v>15</v>
      </c>
      <c r="Q27" s="97"/>
      <c r="R27" s="97"/>
      <c r="S27" s="97" t="s">
        <v>268</v>
      </c>
      <c r="T27" s="40" t="s">
        <v>268</v>
      </c>
      <c r="U27" s="40"/>
      <c r="V27" s="40"/>
      <c r="W27" s="40" t="s">
        <v>268</v>
      </c>
      <c r="X27" s="40"/>
      <c r="Y27" s="40"/>
      <c r="Z27" s="40"/>
      <c r="AA27" s="40"/>
      <c r="AB27" s="40" t="s">
        <v>268</v>
      </c>
      <c r="AC27" s="40"/>
      <c r="AD27" s="40"/>
      <c r="AE27" s="40" t="s">
        <v>268</v>
      </c>
      <c r="AF27" s="40">
        <f>IF(Q27="x",1,0)+IF(R27="x",2,0)+IF(S27="x",3,0)+IF(T27="x",3,0)+IF(U27="x",2,0)+IF(V27="x",1,0)+IF(W27="x",3,0)+IF(X27="x",2,0)+IF(Y27="x",1,0)+IF(Z27="x",3,0)+IF(AA27="x",2,0)+IF(AB27="x",1,0)+IF(AC27="x",3,0)+IF(AD27="x",2,0)+IF(AE27="x",1,0)+(VLOOKUP(P27,[17]LISTA!$H$2:$J$5,3,FALSE))</f>
        <v>12</v>
      </c>
      <c r="AG27" s="43" t="str">
        <f t="shared" si="0"/>
        <v>Critico</v>
      </c>
    </row>
    <row r="28" spans="1:208" s="24" customFormat="1" ht="37.5" customHeight="1" x14ac:dyDescent="0.2">
      <c r="A28" s="40">
        <v>19</v>
      </c>
      <c r="B28" s="40" t="s">
        <v>138</v>
      </c>
      <c r="C28" s="40" t="s">
        <v>415</v>
      </c>
      <c r="D28" s="40" t="s">
        <v>415</v>
      </c>
      <c r="E28" s="105" t="s">
        <v>865</v>
      </c>
      <c r="F28" s="106" t="s">
        <v>866</v>
      </c>
      <c r="G28" s="96" t="s">
        <v>145</v>
      </c>
      <c r="H28" s="40" t="s">
        <v>92</v>
      </c>
      <c r="I28" s="40" t="s">
        <v>415</v>
      </c>
      <c r="J28" s="40"/>
      <c r="K28" s="40" t="s">
        <v>268</v>
      </c>
      <c r="L28" s="40" t="s">
        <v>864</v>
      </c>
      <c r="M28" s="40" t="s">
        <v>110</v>
      </c>
      <c r="N28" s="40" t="s">
        <v>175</v>
      </c>
      <c r="O28" s="40" t="s">
        <v>282</v>
      </c>
      <c r="P28" s="40" t="s">
        <v>15</v>
      </c>
      <c r="Q28" s="97"/>
      <c r="R28" s="97"/>
      <c r="S28" s="97" t="s">
        <v>268</v>
      </c>
      <c r="T28" s="40" t="s">
        <v>268</v>
      </c>
      <c r="U28" s="40"/>
      <c r="V28" s="40"/>
      <c r="W28" s="40" t="s">
        <v>268</v>
      </c>
      <c r="X28" s="40"/>
      <c r="Y28" s="40"/>
      <c r="Z28" s="40"/>
      <c r="AA28" s="40"/>
      <c r="AB28" s="40" t="s">
        <v>268</v>
      </c>
      <c r="AC28" s="40"/>
      <c r="AD28" s="40"/>
      <c r="AE28" s="40" t="s">
        <v>268</v>
      </c>
      <c r="AF28" s="40">
        <f>IF(Q28="x",1,0)+IF(R28="x",2,0)+IF(S28="x",3,0)+IF(T28="x",3,0)+IF(U28="x",2,0)+IF(V28="x",1,0)+IF(W28="x",3,0)+IF(X28="x",2,0)+IF(Y28="x",1,0)+IF(Z28="x",3,0)+IF(AA28="x",2,0)+IF(AB28="x",1,0)+IF(AC28="x",3,0)+IF(AD28="x",2,0)+IF(AE28="x",1,0)+(VLOOKUP(P28,[17]LISTA!$H$2:$J$5,3,FALSE))</f>
        <v>12</v>
      </c>
      <c r="AG28" s="43" t="str">
        <f t="shared" si="0"/>
        <v>Critico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37.5" customHeight="1" x14ac:dyDescent="0.2">
      <c r="A29" s="20">
        <v>20</v>
      </c>
      <c r="B29" s="40" t="s">
        <v>138</v>
      </c>
      <c r="C29" s="40" t="s">
        <v>415</v>
      </c>
      <c r="D29" s="40" t="s">
        <v>415</v>
      </c>
      <c r="E29" s="105" t="s">
        <v>867</v>
      </c>
      <c r="F29" s="106" t="s">
        <v>868</v>
      </c>
      <c r="G29" s="96" t="s">
        <v>145</v>
      </c>
      <c r="H29" s="40" t="s">
        <v>92</v>
      </c>
      <c r="I29" s="40" t="s">
        <v>415</v>
      </c>
      <c r="J29" s="40"/>
      <c r="K29" s="40"/>
      <c r="L29" s="40" t="s">
        <v>128</v>
      </c>
      <c r="M29" s="40" t="s">
        <v>110</v>
      </c>
      <c r="N29" s="40" t="s">
        <v>175</v>
      </c>
      <c r="O29" s="40" t="s">
        <v>157</v>
      </c>
      <c r="P29" s="40" t="s">
        <v>16</v>
      </c>
      <c r="Q29" s="97"/>
      <c r="R29" s="97"/>
      <c r="S29" s="97" t="s">
        <v>268</v>
      </c>
      <c r="T29" s="40"/>
      <c r="U29" s="40" t="s">
        <v>268</v>
      </c>
      <c r="V29" s="40"/>
      <c r="W29" s="40"/>
      <c r="X29" s="40"/>
      <c r="Y29" s="40" t="s">
        <v>268</v>
      </c>
      <c r="Z29" s="40"/>
      <c r="AA29" s="40"/>
      <c r="AB29" s="40" t="s">
        <v>268</v>
      </c>
      <c r="AC29" s="40"/>
      <c r="AD29" s="40"/>
      <c r="AE29" s="40" t="s">
        <v>268</v>
      </c>
      <c r="AF29" s="40">
        <f>IF(Q29="x",1,0)+IF(R29="x",2,0)+IF(S29="x",3,0)+IF(T29="x",3,0)+IF(U29="x",2,0)+IF(V29="x",1,0)+IF(W29="x",3,0)+IF(X29="x",2,0)+IF(Y29="x",1,0)+IF(Z29="x",3,0)+IF(AA29="x",2,0)+IF(AB29="x",1,0)+IF(AC29="x",3,0)+IF(AD29="x",2,0)+IF(AE29="x",1,0)+(VLOOKUP(P29,[17]LISTA!$H$2:$J$5,3,FALSE))</f>
        <v>7</v>
      </c>
      <c r="AG29" s="43" t="str">
        <f t="shared" si="0"/>
        <v>Moderado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9" spans="1:208" s="6" customFormat="1" ht="24" customHeight="1" x14ac:dyDescent="0.2">
      <c r="A39" s="176" t="s">
        <v>25</v>
      </c>
      <c r="B39" s="177"/>
      <c r="C39" s="178" t="s">
        <v>43</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ht="36" customHeight="1" x14ac:dyDescent="0.2">
      <c r="A40" s="179" t="s">
        <v>33</v>
      </c>
      <c r="B40" s="180"/>
      <c r="C40" s="178" t="s">
        <v>62</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x14ac:dyDescent="0.2">
      <c r="A41" s="176" t="s">
        <v>11</v>
      </c>
      <c r="B41" s="177"/>
      <c r="C41" s="178" t="s">
        <v>40</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x14ac:dyDescent="0.2">
      <c r="A42" s="179" t="s">
        <v>45</v>
      </c>
      <c r="B42" s="180"/>
      <c r="C42" s="181" t="s">
        <v>52</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3"/>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x14ac:dyDescent="0.2">
      <c r="A43" s="176" t="s">
        <v>46</v>
      </c>
      <c r="B43" s="177"/>
      <c r="C43" s="178" t="s">
        <v>53</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24" customHeight="1" x14ac:dyDescent="0.2">
      <c r="A44" s="179" t="s">
        <v>28</v>
      </c>
      <c r="B44" s="180"/>
      <c r="C44" s="178" t="s">
        <v>41</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24" customHeight="1" x14ac:dyDescent="0.2">
      <c r="A45" s="176" t="s">
        <v>29</v>
      </c>
      <c r="B45" s="177"/>
      <c r="C45" s="178" t="s">
        <v>54</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9" t="s">
        <v>26</v>
      </c>
      <c r="B46" s="180"/>
      <c r="C46" s="178" t="s">
        <v>42</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76" t="s">
        <v>30</v>
      </c>
      <c r="B47" s="177"/>
      <c r="C47" s="178" t="s">
        <v>55</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x14ac:dyDescent="0.2">
      <c r="A48" s="179" t="s">
        <v>31</v>
      </c>
      <c r="B48" s="180"/>
      <c r="C48" s="178" t="s">
        <v>56</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76" t="s">
        <v>57</v>
      </c>
      <c r="B49" s="177"/>
      <c r="C49" s="178" t="s">
        <v>63</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36" customHeight="1" x14ac:dyDescent="0.2">
      <c r="A50" s="184" t="s">
        <v>12</v>
      </c>
      <c r="B50" s="185"/>
      <c r="C50" s="178" t="s">
        <v>13</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86" t="s">
        <v>91</v>
      </c>
      <c r="B51" s="177"/>
      <c r="C51" s="178" t="s">
        <v>83</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87" t="s">
        <v>73</v>
      </c>
      <c r="B52" s="180"/>
      <c r="C52" s="178" t="s">
        <v>74</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86" t="s">
        <v>72</v>
      </c>
      <c r="B53" s="177"/>
      <c r="C53" s="178" t="s">
        <v>75</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87" t="s">
        <v>76</v>
      </c>
      <c r="B54" s="180"/>
      <c r="C54" s="178" t="s">
        <v>77</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9" t="s">
        <v>34</v>
      </c>
      <c r="B55" s="185"/>
      <c r="C55" s="178" t="s">
        <v>49</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79" t="s">
        <v>35</v>
      </c>
      <c r="B56" s="180"/>
      <c r="C56" s="178" t="s">
        <v>59</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79" t="s">
        <v>36</v>
      </c>
      <c r="B57" s="180"/>
      <c r="C57" s="178" t="s">
        <v>37</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79" t="s">
        <v>38</v>
      </c>
      <c r="B58" s="180"/>
      <c r="C58" s="178" t="s">
        <v>39</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89" t="s">
        <v>152</v>
      </c>
      <c r="B59" s="185"/>
      <c r="C59" s="178" t="s">
        <v>153</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24" customHeight="1" x14ac:dyDescent="0.2">
      <c r="A60" s="189" t="s">
        <v>34</v>
      </c>
      <c r="B60" s="185"/>
      <c r="C60" s="178" t="s">
        <v>84</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24" customHeight="1" x14ac:dyDescent="0.2">
      <c r="A61" s="176" t="s">
        <v>23</v>
      </c>
      <c r="B61" s="177"/>
      <c r="C61" s="178" t="s">
        <v>69</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79" t="s">
        <v>24</v>
      </c>
      <c r="B62" s="180"/>
      <c r="C62" s="178" t="s">
        <v>71</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24" customHeight="1" x14ac:dyDescent="0.2">
      <c r="A63" s="176" t="s">
        <v>0</v>
      </c>
      <c r="B63" s="177"/>
      <c r="C63" s="178" t="s">
        <v>58</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24" customHeight="1" x14ac:dyDescent="0.2">
      <c r="A64" s="188" t="s">
        <v>44</v>
      </c>
      <c r="B64" s="188"/>
      <c r="C64" s="178" t="s">
        <v>50</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sheetData>
  <sheetProtection algorithmName="SHA-512" hashValue="2/6259D2qKW9rhZ2VZUi7fQwDYGSX11jxMRmRIi3feUsByZArMAem6cJIcEJIFXYt2XdK7G3sAJCh0L6VAV0TQ==" saltValue="DMZcxT4WyDW+pwyPQlc4SA==" spinCount="100000" sheet="1" objects="1" scenarios="1"/>
  <mergeCells count="83">
    <mergeCell ref="A62:B62"/>
    <mergeCell ref="C62:AG62"/>
    <mergeCell ref="A63:B63"/>
    <mergeCell ref="C63:AG63"/>
    <mergeCell ref="A64:B64"/>
    <mergeCell ref="C64:AG64"/>
    <mergeCell ref="A59:B59"/>
    <mergeCell ref="C59:AG59"/>
    <mergeCell ref="A60:B60"/>
    <mergeCell ref="C60:AG60"/>
    <mergeCell ref="A61:B61"/>
    <mergeCell ref="C61:AG61"/>
    <mergeCell ref="A56:B56"/>
    <mergeCell ref="C56:AG56"/>
    <mergeCell ref="A57:B57"/>
    <mergeCell ref="C57:AG57"/>
    <mergeCell ref="A58:B58"/>
    <mergeCell ref="C58:AG58"/>
    <mergeCell ref="A53:B53"/>
    <mergeCell ref="C53:AG53"/>
    <mergeCell ref="A54:B54"/>
    <mergeCell ref="C54:AG54"/>
    <mergeCell ref="A55:B55"/>
    <mergeCell ref="C55:AG55"/>
    <mergeCell ref="A50:B50"/>
    <mergeCell ref="C50:AG50"/>
    <mergeCell ref="A51:B51"/>
    <mergeCell ref="C51:AG51"/>
    <mergeCell ref="A52:B52"/>
    <mergeCell ref="C52:AG52"/>
    <mergeCell ref="A47:B47"/>
    <mergeCell ref="C47:AG47"/>
    <mergeCell ref="A48:B48"/>
    <mergeCell ref="C48:AG48"/>
    <mergeCell ref="A49:B49"/>
    <mergeCell ref="C49:AG49"/>
    <mergeCell ref="A44:B44"/>
    <mergeCell ref="C44:AG44"/>
    <mergeCell ref="A45:B45"/>
    <mergeCell ref="C45:AG45"/>
    <mergeCell ref="A46:B46"/>
    <mergeCell ref="C46:AG46"/>
    <mergeCell ref="A41:B41"/>
    <mergeCell ref="C41:AG41"/>
    <mergeCell ref="A42:B42"/>
    <mergeCell ref="C42:AG42"/>
    <mergeCell ref="A43:B43"/>
    <mergeCell ref="C43:AG43"/>
    <mergeCell ref="AC8:AE8"/>
    <mergeCell ref="AF8:AF9"/>
    <mergeCell ref="AG8:AG9"/>
    <mergeCell ref="A39:B39"/>
    <mergeCell ref="C39:AG39"/>
    <mergeCell ref="C8:C9"/>
    <mergeCell ref="D8:D9"/>
    <mergeCell ref="E8:E9"/>
    <mergeCell ref="A40:B40"/>
    <mergeCell ref="C40:AG40"/>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28" priority="2" operator="containsText" text="Bajo">
      <formula>NOT(ISERROR(SEARCH("Bajo",AG1)))</formula>
    </cfRule>
    <cfRule type="containsText" dxfId="27" priority="3" operator="containsText" text="Moderado">
      <formula>NOT(ISERROR(SEARCH("Moderado",AG1)))</formula>
    </cfRule>
    <cfRule type="containsText" dxfId="26" priority="4" operator="containsText" text="Critico">
      <formula>NOT(ISERROR(SEARCH("Critico",AG1)))</formula>
    </cfRule>
  </conditionalFormatting>
  <conditionalFormatting sqref="AF10:AF29">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29">
      <formula1>FORMATO</formula1>
    </dataValidation>
    <dataValidation type="list" allowBlank="1" showInputMessage="1" showErrorMessage="1" sqref="O10:O29">
      <formula1 xml:space="preserve"> Responsables</formula1>
    </dataValidation>
    <dataValidation type="list" allowBlank="1" showInputMessage="1" showErrorMessage="1" sqref="G10:G29">
      <formula1>Idioma</formula1>
    </dataValidation>
    <dataValidation type="list" allowBlank="1" showInputMessage="1" showErrorMessage="1" sqref="B10:B29">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[17]LISTA!#REF!</xm:f>
          </x14:formula1>
          <xm:sqref>H10:H29</xm:sqref>
        </x14:dataValidation>
        <x14:dataValidation type="list" allowBlank="1" showInputMessage="1" showErrorMessage="1">
          <x14:formula1>
            <xm:f>[17]LISTA!#REF!</xm:f>
          </x14:formula1>
          <xm:sqref>N10:N29</xm:sqref>
        </x14:dataValidation>
        <x14:dataValidation type="list" allowBlank="1" showInputMessage="1" showErrorMessage="1">
          <x14:formula1>
            <xm:f>[17]LISTA!#REF!</xm:f>
          </x14:formula1>
          <xm:sqref>M10:M29</xm:sqref>
        </x14:dataValidation>
        <x14:dataValidation type="list" allowBlank="1" showInputMessage="1" showErrorMessage="1">
          <x14:formula1>
            <xm:f>[17]LISTA!#REF!</xm:f>
          </x14:formula1>
          <xm:sqref>P10:P29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54"/>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139</v>
      </c>
      <c r="C10" s="40" t="s">
        <v>415</v>
      </c>
      <c r="D10" s="40" t="s">
        <v>415</v>
      </c>
      <c r="E10" s="105" t="s">
        <v>869</v>
      </c>
      <c r="F10" s="106" t="s">
        <v>870</v>
      </c>
      <c r="G10" s="96" t="s">
        <v>145</v>
      </c>
      <c r="H10" s="40" t="s">
        <v>92</v>
      </c>
      <c r="I10" s="40" t="s">
        <v>415</v>
      </c>
      <c r="J10" s="40"/>
      <c r="K10" s="40" t="s">
        <v>268</v>
      </c>
      <c r="L10" s="40" t="s">
        <v>126</v>
      </c>
      <c r="M10" s="40" t="s">
        <v>91</v>
      </c>
      <c r="N10" s="40" t="s">
        <v>175</v>
      </c>
      <c r="O10" s="40" t="s">
        <v>157</v>
      </c>
      <c r="P10" s="40" t="s">
        <v>16</v>
      </c>
      <c r="Q10" s="97"/>
      <c r="R10" s="97" t="s">
        <v>268</v>
      </c>
      <c r="S10" s="97"/>
      <c r="T10" s="40"/>
      <c r="U10" s="40" t="s">
        <v>268</v>
      </c>
      <c r="V10" s="40"/>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[18]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63.75" x14ac:dyDescent="0.2">
      <c r="A11" s="20">
        <v>2</v>
      </c>
      <c r="B11" s="40" t="s">
        <v>139</v>
      </c>
      <c r="C11" s="40" t="s">
        <v>415</v>
      </c>
      <c r="D11" s="40" t="s">
        <v>415</v>
      </c>
      <c r="E11" s="105" t="s">
        <v>871</v>
      </c>
      <c r="F11" s="106" t="s">
        <v>872</v>
      </c>
      <c r="G11" s="96" t="s">
        <v>145</v>
      </c>
      <c r="H11" s="40" t="s">
        <v>873</v>
      </c>
      <c r="I11" s="40" t="s">
        <v>415</v>
      </c>
      <c r="J11" s="40"/>
      <c r="K11" s="40" t="s">
        <v>268</v>
      </c>
      <c r="L11" s="40" t="s">
        <v>874</v>
      </c>
      <c r="M11" s="40" t="s">
        <v>91</v>
      </c>
      <c r="N11" s="40" t="s">
        <v>175</v>
      </c>
      <c r="O11" s="40" t="s">
        <v>157</v>
      </c>
      <c r="P11" s="40" t="s">
        <v>16</v>
      </c>
      <c r="Q11" s="97"/>
      <c r="R11" s="97"/>
      <c r="S11" s="97" t="s">
        <v>268</v>
      </c>
      <c r="T11" s="40" t="s">
        <v>268</v>
      </c>
      <c r="U11" s="40"/>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[18]LISTA!$H$2:$J$5,3,FALSE))</f>
        <v>8</v>
      </c>
      <c r="AG11" s="43" t="str">
        <f t="shared" ref="AG11:AG18"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89.25" x14ac:dyDescent="0.2">
      <c r="A12" s="20">
        <v>3</v>
      </c>
      <c r="B12" s="40" t="s">
        <v>139</v>
      </c>
      <c r="C12" s="40" t="s">
        <v>415</v>
      </c>
      <c r="D12" s="40" t="s">
        <v>415</v>
      </c>
      <c r="E12" s="105" t="s">
        <v>875</v>
      </c>
      <c r="F12" s="106" t="s">
        <v>876</v>
      </c>
      <c r="G12" s="96" t="s">
        <v>145</v>
      </c>
      <c r="H12" s="40" t="s">
        <v>92</v>
      </c>
      <c r="I12" s="40" t="s">
        <v>415</v>
      </c>
      <c r="J12" s="40"/>
      <c r="K12" s="40" t="s">
        <v>268</v>
      </c>
      <c r="L12" s="40" t="s">
        <v>877</v>
      </c>
      <c r="M12" s="40" t="s">
        <v>91</v>
      </c>
      <c r="N12" s="40" t="s">
        <v>175</v>
      </c>
      <c r="O12" s="40" t="s">
        <v>157</v>
      </c>
      <c r="P12" s="40" t="s">
        <v>16</v>
      </c>
      <c r="Q12" s="97"/>
      <c r="R12" s="97"/>
      <c r="S12" s="97" t="s">
        <v>268</v>
      </c>
      <c r="T12" s="40" t="s">
        <v>268</v>
      </c>
      <c r="U12" s="40"/>
      <c r="V12" s="40"/>
      <c r="W12" s="40"/>
      <c r="X12" s="40"/>
      <c r="Y12" s="40" t="s">
        <v>268</v>
      </c>
      <c r="Z12" s="40"/>
      <c r="AA12" s="40"/>
      <c r="AB12" s="40" t="s">
        <v>268</v>
      </c>
      <c r="AC12" s="40"/>
      <c r="AD12" s="40"/>
      <c r="AE12" s="40" t="s">
        <v>268</v>
      </c>
      <c r="AF12" s="40">
        <f>IF(Q12="x",1,0)+IF(R12="x",2,0)+IF(S12="x",3,0)+IF(T12="x",3,0)+IF(U12="x",2,0)+IF(V12="x",1,0)+IF(W12="x",3,0)+IF(X12="x",2,0)+IF(Y12="x",1,0)+IF(Z12="x",3,0)+IF(AA12="x",2,0)+IF(AB12="x",1,0)+IF(AC12="x",3,0)+IF(AD12="x",2,0)+IF(AE12="x",1,0)+(VLOOKUP(P12,[18]LISTA!$H$2:$J$5,3,FALSE))</f>
        <v>8</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139</v>
      </c>
      <c r="C13" s="40" t="s">
        <v>415</v>
      </c>
      <c r="D13" s="40" t="s">
        <v>415</v>
      </c>
      <c r="E13" s="105" t="s">
        <v>878</v>
      </c>
      <c r="F13" s="106" t="s">
        <v>879</v>
      </c>
      <c r="G13" s="96" t="s">
        <v>145</v>
      </c>
      <c r="H13" s="40" t="s">
        <v>873</v>
      </c>
      <c r="I13" s="40" t="s">
        <v>415</v>
      </c>
      <c r="J13" s="40"/>
      <c r="K13" s="40" t="s">
        <v>268</v>
      </c>
      <c r="L13" s="40" t="s">
        <v>880</v>
      </c>
      <c r="M13" s="40" t="s">
        <v>91</v>
      </c>
      <c r="N13" s="40" t="s">
        <v>175</v>
      </c>
      <c r="O13" s="40" t="s">
        <v>282</v>
      </c>
      <c r="P13" s="40" t="s">
        <v>16</v>
      </c>
      <c r="Q13" s="97"/>
      <c r="R13" s="97"/>
      <c r="S13" s="97" t="s">
        <v>268</v>
      </c>
      <c r="T13" s="40" t="s">
        <v>268</v>
      </c>
      <c r="U13" s="40"/>
      <c r="V13" s="40"/>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[18]LISTA!$H$2:$J$5,3,FALSE))</f>
        <v>8</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139</v>
      </c>
      <c r="C14" s="40" t="s">
        <v>415</v>
      </c>
      <c r="D14" s="40" t="s">
        <v>415</v>
      </c>
      <c r="E14" s="105" t="s">
        <v>881</v>
      </c>
      <c r="F14" s="106" t="s">
        <v>882</v>
      </c>
      <c r="G14" s="96" t="s">
        <v>145</v>
      </c>
      <c r="H14" s="40" t="s">
        <v>92</v>
      </c>
      <c r="I14" s="40" t="s">
        <v>415</v>
      </c>
      <c r="J14" s="40"/>
      <c r="K14" s="40" t="s">
        <v>268</v>
      </c>
      <c r="L14" s="40" t="s">
        <v>462</v>
      </c>
      <c r="M14" s="40" t="s">
        <v>91</v>
      </c>
      <c r="N14" s="40" t="s">
        <v>175</v>
      </c>
      <c r="O14" s="40" t="s">
        <v>282</v>
      </c>
      <c r="P14" s="40" t="s">
        <v>16</v>
      </c>
      <c r="Q14" s="97"/>
      <c r="R14" s="97"/>
      <c r="S14" s="97" t="s">
        <v>268</v>
      </c>
      <c r="T14" s="40" t="s">
        <v>268</v>
      </c>
      <c r="U14" s="40"/>
      <c r="V14" s="40"/>
      <c r="W14" s="40"/>
      <c r="X14" s="40"/>
      <c r="Y14" s="40" t="s">
        <v>268</v>
      </c>
      <c r="Z14" s="40"/>
      <c r="AA14" s="40"/>
      <c r="AB14" s="40" t="s">
        <v>268</v>
      </c>
      <c r="AC14" s="40"/>
      <c r="AD14" s="40" t="s">
        <v>268</v>
      </c>
      <c r="AE14" s="40"/>
      <c r="AF14" s="40">
        <f>IF(Q14="x",1,0)+IF(R14="x",2,0)+IF(S14="x",3,0)+IF(T14="x",3,0)+IF(U14="x",2,0)+IF(V14="x",1,0)+IF(W14="x",3,0)+IF(X14="x",2,0)+IF(Y14="x",1,0)+IF(Z14="x",3,0)+IF(AA14="x",2,0)+IF(AB14="x",1,0)+IF(AC14="x",3,0)+IF(AD14="x",2,0)+IF(AE14="x",1,0)+(VLOOKUP(P14,[18]LISTA!$H$2:$J$5,3,FALSE))</f>
        <v>9</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139</v>
      </c>
      <c r="C15" s="40" t="s">
        <v>415</v>
      </c>
      <c r="D15" s="40" t="s">
        <v>415</v>
      </c>
      <c r="E15" s="105" t="s">
        <v>883</v>
      </c>
      <c r="F15" s="106" t="s">
        <v>884</v>
      </c>
      <c r="G15" s="96" t="s">
        <v>145</v>
      </c>
      <c r="H15" s="40" t="s">
        <v>873</v>
      </c>
      <c r="I15" s="40" t="s">
        <v>415</v>
      </c>
      <c r="J15" s="40"/>
      <c r="K15" s="40" t="s">
        <v>268</v>
      </c>
      <c r="L15" s="40" t="s">
        <v>885</v>
      </c>
      <c r="M15" s="40" t="s">
        <v>91</v>
      </c>
      <c r="N15" s="40" t="s">
        <v>420</v>
      </c>
      <c r="O15" s="40" t="s">
        <v>282</v>
      </c>
      <c r="P15" s="40" t="s">
        <v>16</v>
      </c>
      <c r="Q15" s="97"/>
      <c r="R15" s="97" t="s">
        <v>268</v>
      </c>
      <c r="S15" s="97"/>
      <c r="T15" s="40" t="s">
        <v>268</v>
      </c>
      <c r="U15" s="40"/>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[18]LISTA!$H$2:$J$5,3,FALSE))</f>
        <v>7</v>
      </c>
      <c r="AG15" s="43" t="str">
        <f t="shared" si="0"/>
        <v>Moderado</v>
      </c>
    </row>
    <row r="16" spans="1:208" s="24" customFormat="1" ht="37.5" customHeight="1" x14ac:dyDescent="0.2">
      <c r="A16" s="40">
        <v>7</v>
      </c>
      <c r="B16" s="40" t="s">
        <v>139</v>
      </c>
      <c r="C16" s="40" t="s">
        <v>415</v>
      </c>
      <c r="D16" s="40" t="s">
        <v>415</v>
      </c>
      <c r="E16" s="105" t="s">
        <v>886</v>
      </c>
      <c r="F16" s="106" t="s">
        <v>887</v>
      </c>
      <c r="G16" s="96" t="s">
        <v>145</v>
      </c>
      <c r="H16" s="40" t="s">
        <v>873</v>
      </c>
      <c r="I16" s="40" t="s">
        <v>415</v>
      </c>
      <c r="J16" s="40"/>
      <c r="K16" s="40" t="s">
        <v>268</v>
      </c>
      <c r="L16" s="40" t="s">
        <v>885</v>
      </c>
      <c r="M16" s="40" t="s">
        <v>91</v>
      </c>
      <c r="N16" s="40" t="s">
        <v>423</v>
      </c>
      <c r="O16" s="40" t="s">
        <v>282</v>
      </c>
      <c r="P16" s="40" t="s">
        <v>16</v>
      </c>
      <c r="Q16" s="97"/>
      <c r="R16" s="97"/>
      <c r="S16" s="97" t="s">
        <v>268</v>
      </c>
      <c r="T16" s="40" t="s">
        <v>268</v>
      </c>
      <c r="U16" s="40"/>
      <c r="V16" s="40"/>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[18]LISTA!$H$2:$J$5,3,FALSE))</f>
        <v>8</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139</v>
      </c>
      <c r="C17" s="40" t="s">
        <v>415</v>
      </c>
      <c r="D17" s="40" t="s">
        <v>415</v>
      </c>
      <c r="E17" s="105" t="s">
        <v>669</v>
      </c>
      <c r="F17" s="106" t="s">
        <v>888</v>
      </c>
      <c r="G17" s="96" t="s">
        <v>145</v>
      </c>
      <c r="H17" s="40" t="s">
        <v>889</v>
      </c>
      <c r="I17" s="40" t="s">
        <v>415</v>
      </c>
      <c r="J17" s="40" t="s">
        <v>268</v>
      </c>
      <c r="K17" s="40" t="s">
        <v>268</v>
      </c>
      <c r="L17" s="40" t="s">
        <v>885</v>
      </c>
      <c r="M17" s="40" t="s">
        <v>91</v>
      </c>
      <c r="N17" s="40" t="s">
        <v>420</v>
      </c>
      <c r="O17" s="40" t="s">
        <v>282</v>
      </c>
      <c r="P17" s="40" t="s">
        <v>16</v>
      </c>
      <c r="Q17" s="97" t="s">
        <v>268</v>
      </c>
      <c r="R17" s="97"/>
      <c r="S17" s="97"/>
      <c r="T17" s="40"/>
      <c r="U17" s="40" t="s">
        <v>268</v>
      </c>
      <c r="V17" s="40"/>
      <c r="W17" s="40"/>
      <c r="X17" s="40"/>
      <c r="Y17" s="40" t="s">
        <v>268</v>
      </c>
      <c r="Z17" s="40"/>
      <c r="AA17" s="40" t="s">
        <v>268</v>
      </c>
      <c r="AB17" s="40"/>
      <c r="AC17" s="40"/>
      <c r="AD17" s="40"/>
      <c r="AE17" s="40" t="s">
        <v>268</v>
      </c>
      <c r="AF17" s="40">
        <f>IF(Q17="x",1,0)+IF(R17="x",2,0)+IF(S17="x",3,0)+IF(T17="x",3,0)+IF(U17="x",2,0)+IF(V17="x",1,0)+IF(W17="x",3,0)+IF(X17="x",2,0)+IF(Y17="x",1,0)+IF(Z17="x",3,0)+IF(AA17="x",2,0)+IF(AB17="x",1,0)+IF(AC17="x",3,0)+IF(AD17="x",2,0)+IF(AE17="x",1,0)+(VLOOKUP(P17,[18]LISTA!$H$2:$J$5,3,FALSE))</f>
        <v>6</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139</v>
      </c>
      <c r="C18" s="40" t="s">
        <v>415</v>
      </c>
      <c r="D18" s="40" t="s">
        <v>415</v>
      </c>
      <c r="E18" s="105" t="s">
        <v>890</v>
      </c>
      <c r="F18" s="106" t="s">
        <v>891</v>
      </c>
      <c r="G18" s="96" t="s">
        <v>145</v>
      </c>
      <c r="H18" s="40" t="s">
        <v>873</v>
      </c>
      <c r="I18" s="40" t="s">
        <v>415</v>
      </c>
      <c r="J18" s="40"/>
      <c r="K18" s="40" t="s">
        <v>268</v>
      </c>
      <c r="L18" s="40" t="s">
        <v>885</v>
      </c>
      <c r="M18" s="40" t="s">
        <v>91</v>
      </c>
      <c r="N18" s="40" t="s">
        <v>420</v>
      </c>
      <c r="O18" s="40" t="s">
        <v>282</v>
      </c>
      <c r="P18" s="40" t="s">
        <v>16</v>
      </c>
      <c r="Q18" s="97"/>
      <c r="R18" s="97"/>
      <c r="S18" s="97" t="s">
        <v>268</v>
      </c>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[18]LISTA!$H$2:$J$5,3,FALSE))</f>
        <v>7</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29" spans="1:208" s="6" customFormat="1" ht="24" customHeight="1" x14ac:dyDescent="0.2">
      <c r="A29" s="176" t="s">
        <v>25</v>
      </c>
      <c r="B29" s="177"/>
      <c r="C29" s="178" t="s">
        <v>43</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row>
    <row r="30" spans="1:208" s="6" customFormat="1" ht="36" customHeight="1" x14ac:dyDescent="0.2">
      <c r="A30" s="179" t="s">
        <v>33</v>
      </c>
      <c r="B30" s="180"/>
      <c r="C30" s="178" t="s">
        <v>62</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row>
    <row r="31" spans="1:208" s="6" customFormat="1" x14ac:dyDescent="0.2">
      <c r="A31" s="176" t="s">
        <v>11</v>
      </c>
      <c r="B31" s="177"/>
      <c r="C31" s="178" t="s">
        <v>40</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row>
    <row r="32" spans="1:208" s="6" customFormat="1" x14ac:dyDescent="0.2">
      <c r="A32" s="179" t="s">
        <v>45</v>
      </c>
      <c r="B32" s="180"/>
      <c r="C32" s="181" t="s">
        <v>52</v>
      </c>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3"/>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row>
    <row r="33" spans="1:208" s="6" customFormat="1" x14ac:dyDescent="0.2">
      <c r="A33" s="176" t="s">
        <v>46</v>
      </c>
      <c r="B33" s="177"/>
      <c r="C33" s="178" t="s">
        <v>53</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row>
    <row r="34" spans="1:208" s="6" customFormat="1" ht="24" customHeight="1" x14ac:dyDescent="0.2">
      <c r="A34" s="179" t="s">
        <v>28</v>
      </c>
      <c r="B34" s="180"/>
      <c r="C34" s="178" t="s">
        <v>41</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row>
    <row r="35" spans="1:208" s="6" customFormat="1" ht="24" customHeight="1" x14ac:dyDescent="0.2">
      <c r="A35" s="176" t="s">
        <v>29</v>
      </c>
      <c r="B35" s="177"/>
      <c r="C35" s="178" t="s">
        <v>54</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row>
    <row r="36" spans="1:208" s="6" customFormat="1" x14ac:dyDescent="0.2">
      <c r="A36" s="179" t="s">
        <v>26</v>
      </c>
      <c r="B36" s="180"/>
      <c r="C36" s="178" t="s">
        <v>42</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row>
    <row r="37" spans="1:208" s="6" customFormat="1" ht="36" customHeight="1" x14ac:dyDescent="0.2">
      <c r="A37" s="176" t="s">
        <v>30</v>
      </c>
      <c r="B37" s="177"/>
      <c r="C37" s="178" t="s">
        <v>55</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row>
    <row r="38" spans="1:208" s="6" customFormat="1" x14ac:dyDescent="0.2">
      <c r="A38" s="179" t="s">
        <v>31</v>
      </c>
      <c r="B38" s="180"/>
      <c r="C38" s="178" t="s">
        <v>56</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row>
    <row r="39" spans="1:208" s="6" customFormat="1" ht="36" customHeight="1" x14ac:dyDescent="0.2">
      <c r="A39" s="176" t="s">
        <v>57</v>
      </c>
      <c r="B39" s="177"/>
      <c r="C39" s="178" t="s">
        <v>63</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ht="36" customHeight="1" x14ac:dyDescent="0.2">
      <c r="A40" s="184" t="s">
        <v>12</v>
      </c>
      <c r="B40" s="185"/>
      <c r="C40" s="178" t="s">
        <v>13</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ht="36" customHeight="1" x14ac:dyDescent="0.2">
      <c r="A41" s="186" t="s">
        <v>91</v>
      </c>
      <c r="B41" s="177"/>
      <c r="C41" s="178" t="s">
        <v>83</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ht="36" customHeight="1" x14ac:dyDescent="0.2">
      <c r="A42" s="187" t="s">
        <v>73</v>
      </c>
      <c r="B42" s="180"/>
      <c r="C42" s="178" t="s">
        <v>74</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ht="36" customHeight="1" x14ac:dyDescent="0.2">
      <c r="A43" s="186" t="s">
        <v>72</v>
      </c>
      <c r="B43" s="177"/>
      <c r="C43" s="178" t="s">
        <v>75</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87" t="s">
        <v>76</v>
      </c>
      <c r="B44" s="180"/>
      <c r="C44" s="178" t="s">
        <v>77</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36" customHeight="1" x14ac:dyDescent="0.2">
      <c r="A45" s="189" t="s">
        <v>34</v>
      </c>
      <c r="B45" s="185"/>
      <c r="C45" s="178" t="s">
        <v>49</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ht="36" customHeight="1" x14ac:dyDescent="0.2">
      <c r="A46" s="179" t="s">
        <v>35</v>
      </c>
      <c r="B46" s="180"/>
      <c r="C46" s="178" t="s">
        <v>59</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79" t="s">
        <v>36</v>
      </c>
      <c r="B47" s="180"/>
      <c r="C47" s="178" t="s">
        <v>37</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36" customHeight="1" x14ac:dyDescent="0.2">
      <c r="A48" s="179" t="s">
        <v>38</v>
      </c>
      <c r="B48" s="180"/>
      <c r="C48" s="178" t="s">
        <v>39</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89" t="s">
        <v>152</v>
      </c>
      <c r="B49" s="185"/>
      <c r="C49" s="178" t="s">
        <v>153</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24" customHeight="1" x14ac:dyDescent="0.2">
      <c r="A50" s="189" t="s">
        <v>34</v>
      </c>
      <c r="B50" s="185"/>
      <c r="C50" s="178" t="s">
        <v>84</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24" customHeight="1" x14ac:dyDescent="0.2">
      <c r="A51" s="176" t="s">
        <v>23</v>
      </c>
      <c r="B51" s="177"/>
      <c r="C51" s="178" t="s">
        <v>69</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79" t="s">
        <v>24</v>
      </c>
      <c r="B52" s="180"/>
      <c r="C52" s="178" t="s">
        <v>71</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24" customHeight="1" x14ac:dyDescent="0.2">
      <c r="A53" s="176" t="s">
        <v>0</v>
      </c>
      <c r="B53" s="177"/>
      <c r="C53" s="178" t="s">
        <v>58</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24" customHeight="1" x14ac:dyDescent="0.2">
      <c r="A54" s="188" t="s">
        <v>44</v>
      </c>
      <c r="B54" s="188"/>
      <c r="C54" s="178" t="s">
        <v>50</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sheetData>
  <sheetProtection algorithmName="SHA-512" hashValue="GxokdNSqPs1pgbGpmcVMV/4jt/KvfuyBn+KzbzC5qNGRM6lfVMg/hp4d0SOpc43a+VazL2AoG2CnLdqbC4Mbsw==" saltValue="DoDOiYRDJDvA+kXdvjgIMQ==" spinCount="100000" sheet="1" objects="1" scenarios="1"/>
  <mergeCells count="83">
    <mergeCell ref="A52:B52"/>
    <mergeCell ref="C52:AG52"/>
    <mergeCell ref="A53:B53"/>
    <mergeCell ref="C53:AG53"/>
    <mergeCell ref="A54:B54"/>
    <mergeCell ref="C54:AG54"/>
    <mergeCell ref="A49:B49"/>
    <mergeCell ref="C49:AG49"/>
    <mergeCell ref="A50:B50"/>
    <mergeCell ref="C50:AG50"/>
    <mergeCell ref="A51:B51"/>
    <mergeCell ref="C51:AG51"/>
    <mergeCell ref="A46:B46"/>
    <mergeCell ref="C46:AG46"/>
    <mergeCell ref="A47:B47"/>
    <mergeCell ref="C47:AG47"/>
    <mergeCell ref="A48:B48"/>
    <mergeCell ref="C48:AG48"/>
    <mergeCell ref="A43:B43"/>
    <mergeCell ref="C43:AG43"/>
    <mergeCell ref="A44:B44"/>
    <mergeCell ref="C44:AG44"/>
    <mergeCell ref="A45:B45"/>
    <mergeCell ref="C45:AG45"/>
    <mergeCell ref="A40:B40"/>
    <mergeCell ref="C40:AG40"/>
    <mergeCell ref="A41:B41"/>
    <mergeCell ref="C41:AG41"/>
    <mergeCell ref="A42:B42"/>
    <mergeCell ref="C42:AG42"/>
    <mergeCell ref="A37:B37"/>
    <mergeCell ref="C37:AG37"/>
    <mergeCell ref="A38:B38"/>
    <mergeCell ref="C38:AG38"/>
    <mergeCell ref="A39:B39"/>
    <mergeCell ref="C39:AG39"/>
    <mergeCell ref="A34:B34"/>
    <mergeCell ref="C34:AG34"/>
    <mergeCell ref="A35:B35"/>
    <mergeCell ref="C35:AG35"/>
    <mergeCell ref="A36:B36"/>
    <mergeCell ref="C36:AG36"/>
    <mergeCell ref="A31:B31"/>
    <mergeCell ref="C31:AG31"/>
    <mergeCell ref="A32:B32"/>
    <mergeCell ref="C32:AG32"/>
    <mergeCell ref="A33:B33"/>
    <mergeCell ref="C33:AG33"/>
    <mergeCell ref="AC8:AE8"/>
    <mergeCell ref="AF8:AF9"/>
    <mergeCell ref="AG8:AG9"/>
    <mergeCell ref="A29:B29"/>
    <mergeCell ref="C29:AG29"/>
    <mergeCell ref="C8:C9"/>
    <mergeCell ref="D8:D9"/>
    <mergeCell ref="E8:E9"/>
    <mergeCell ref="A30:B30"/>
    <mergeCell ref="C30:AG30"/>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25" priority="2" operator="containsText" text="Bajo">
      <formula>NOT(ISERROR(SEARCH("Bajo",AG1)))</formula>
    </cfRule>
    <cfRule type="containsText" dxfId="24" priority="3" operator="containsText" text="Moderado">
      <formula>NOT(ISERROR(SEARCH("Moderado",AG1)))</formula>
    </cfRule>
    <cfRule type="containsText" dxfId="23" priority="4" operator="containsText" text="Critico">
      <formula>NOT(ISERROR(SEARCH("Critico",AG1)))</formula>
    </cfRule>
  </conditionalFormatting>
  <conditionalFormatting sqref="AF10:AF18">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18">
      <formula1>FORMATO</formula1>
    </dataValidation>
    <dataValidation type="list" allowBlank="1" showInputMessage="1" showErrorMessage="1" sqref="O10:O18">
      <formula1 xml:space="preserve"> Responsables</formula1>
    </dataValidation>
    <dataValidation type="list" allowBlank="1" showInputMessage="1" showErrorMessage="1" sqref="G10:G18">
      <formula1>Idioma</formula1>
    </dataValidation>
    <dataValidation type="list" allowBlank="1" showInputMessage="1" showErrorMessage="1" sqref="B10:B18">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[18]LISTA!#REF!</xm:f>
          </x14:formula1>
          <xm:sqref>H10:H18</xm:sqref>
        </x14:dataValidation>
        <x14:dataValidation type="list" allowBlank="1" showInputMessage="1" showErrorMessage="1">
          <x14:formula1>
            <xm:f>[18]LISTA!#REF!</xm:f>
          </x14:formula1>
          <xm:sqref>N10:N18</xm:sqref>
        </x14:dataValidation>
        <x14:dataValidation type="list" allowBlank="1" showInputMessage="1" showErrorMessage="1">
          <x14:formula1>
            <xm:f>[18]LISTA!#REF!</xm:f>
          </x14:formula1>
          <xm:sqref>M10:M18</xm:sqref>
        </x14:dataValidation>
        <x14:dataValidation type="list" allowBlank="1" showInputMessage="1" showErrorMessage="1">
          <x14:formula1>
            <xm:f>[18]LISTA!#REF!</xm:f>
          </x14:formula1>
          <xm:sqref>P10:P18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4"/>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115"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114"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140</v>
      </c>
      <c r="C10" s="40" t="s">
        <v>415</v>
      </c>
      <c r="D10" s="40" t="s">
        <v>415</v>
      </c>
      <c r="E10" s="105" t="s">
        <v>1253</v>
      </c>
      <c r="F10" s="106" t="s">
        <v>1254</v>
      </c>
      <c r="G10" s="96" t="s">
        <v>145</v>
      </c>
      <c r="H10" s="40" t="s">
        <v>92</v>
      </c>
      <c r="I10" s="40" t="s">
        <v>911</v>
      </c>
      <c r="J10" s="40"/>
      <c r="K10" s="40" t="s">
        <v>268</v>
      </c>
      <c r="L10" s="40" t="s">
        <v>126</v>
      </c>
      <c r="M10" s="40" t="s">
        <v>91</v>
      </c>
      <c r="N10" s="40" t="s">
        <v>175</v>
      </c>
      <c r="O10" s="40" t="s">
        <v>157</v>
      </c>
      <c r="P10" s="40" t="s">
        <v>16</v>
      </c>
      <c r="Q10" s="97"/>
      <c r="R10" s="97" t="s">
        <v>268</v>
      </c>
      <c r="S10" s="97"/>
      <c r="T10" s="40"/>
      <c r="U10" s="40" t="s">
        <v>268</v>
      </c>
      <c r="V10" s="40"/>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[19]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51" x14ac:dyDescent="0.2">
      <c r="A11" s="20">
        <v>2</v>
      </c>
      <c r="B11" s="40" t="s">
        <v>140</v>
      </c>
      <c r="C11" s="40" t="s">
        <v>415</v>
      </c>
      <c r="D11" s="40" t="s">
        <v>415</v>
      </c>
      <c r="E11" s="105" t="s">
        <v>822</v>
      </c>
      <c r="F11" s="106" t="s">
        <v>1255</v>
      </c>
      <c r="G11" s="96" t="s">
        <v>145</v>
      </c>
      <c r="H11" s="40" t="s">
        <v>631</v>
      </c>
      <c r="I11" s="40" t="s">
        <v>415</v>
      </c>
      <c r="J11" s="40"/>
      <c r="K11" s="40" t="s">
        <v>268</v>
      </c>
      <c r="L11" s="40" t="s">
        <v>132</v>
      </c>
      <c r="M11" s="40" t="s">
        <v>91</v>
      </c>
      <c r="N11" s="40" t="s">
        <v>175</v>
      </c>
      <c r="O11" s="40" t="s">
        <v>157</v>
      </c>
      <c r="P11" s="40" t="s">
        <v>15</v>
      </c>
      <c r="Q11" s="97"/>
      <c r="R11" s="97"/>
      <c r="S11" s="97" t="s">
        <v>268</v>
      </c>
      <c r="T11" s="40" t="s">
        <v>268</v>
      </c>
      <c r="U11" s="40"/>
      <c r="V11" s="40"/>
      <c r="W11" s="40" t="s">
        <v>268</v>
      </c>
      <c r="X11" s="40"/>
      <c r="Y11" s="40"/>
      <c r="Z11" s="40" t="s">
        <v>268</v>
      </c>
      <c r="AA11" s="40"/>
      <c r="AB11" s="40"/>
      <c r="AC11" s="40"/>
      <c r="AD11" s="40" t="s">
        <v>268</v>
      </c>
      <c r="AE11" s="40"/>
      <c r="AF11" s="40">
        <f>IF(Q11="x",1,0)+IF(R11="x",2,0)+IF(S11="x",3,0)+IF(T11="x",3,0)+IF(U11="x",2,0)+IF(V11="x",1,0)+IF(W11="x",3,0)+IF(X11="x",2,0)+IF(Y11="x",1,0)+IF(Z11="x",3,0)+IF(AA11="x",2,0)+IF(AB11="x",1,0)+IF(AC11="x",3,0)+IF(AD11="x",2,0)+IF(AE11="x",1,0)+(VLOOKUP(P11,[19]LISTA!$H$2:$J$5,3,FALSE))</f>
        <v>15</v>
      </c>
      <c r="AG11" s="43" t="str">
        <f t="shared" ref="AG11:AG27" si="0">IF(AF11&lt;=5,"Bajo",IF(AF11&gt;=11,"Critico",IF(AF11&lt;=10,"Moderado")))</f>
        <v>Critico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20">
        <v>3</v>
      </c>
      <c r="B12" s="40" t="s">
        <v>140</v>
      </c>
      <c r="C12" s="40" t="s">
        <v>415</v>
      </c>
      <c r="D12" s="40" t="s">
        <v>415</v>
      </c>
      <c r="E12" s="105" t="s">
        <v>914</v>
      </c>
      <c r="F12" s="106" t="s">
        <v>1256</v>
      </c>
      <c r="G12" s="96" t="s">
        <v>145</v>
      </c>
      <c r="H12" s="40" t="s">
        <v>631</v>
      </c>
      <c r="I12" s="40" t="s">
        <v>415</v>
      </c>
      <c r="J12" s="40"/>
      <c r="K12" s="40" t="s">
        <v>268</v>
      </c>
      <c r="L12" s="40" t="s">
        <v>132</v>
      </c>
      <c r="M12" s="40" t="s">
        <v>91</v>
      </c>
      <c r="N12" s="40" t="s">
        <v>175</v>
      </c>
      <c r="O12" s="40" t="s">
        <v>282</v>
      </c>
      <c r="P12" s="40" t="s">
        <v>15</v>
      </c>
      <c r="Q12" s="97"/>
      <c r="R12" s="97"/>
      <c r="S12" s="97" t="s">
        <v>268</v>
      </c>
      <c r="T12" s="40"/>
      <c r="U12" s="40" t="s">
        <v>268</v>
      </c>
      <c r="V12" s="40"/>
      <c r="W12" s="40"/>
      <c r="X12" s="40"/>
      <c r="Y12" s="40" t="s">
        <v>268</v>
      </c>
      <c r="Z12" s="40"/>
      <c r="AA12" s="40"/>
      <c r="AB12" s="40" t="s">
        <v>268</v>
      </c>
      <c r="AC12" s="40"/>
      <c r="AD12" s="40" t="s">
        <v>268</v>
      </c>
      <c r="AE12" s="40"/>
      <c r="AF12" s="40">
        <f>IF(Q12="x",1,0)+IF(R12="x",2,0)+IF(S12="x",3,0)+IF(T12="x",3,0)+IF(U12="x",2,0)+IF(V12="x",1,0)+IF(W12="x",3,0)+IF(X12="x",2,0)+IF(Y12="x",1,0)+IF(Z12="x",3,0)+IF(AA12="x",2,0)+IF(AB12="x",1,0)+IF(AC12="x",3,0)+IF(AD12="x",2,0)+IF(AE12="x",1,0)+(VLOOKUP(P12,[19]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140</v>
      </c>
      <c r="C13" s="40" t="s">
        <v>415</v>
      </c>
      <c r="D13" s="40" t="s">
        <v>415</v>
      </c>
      <c r="E13" s="105" t="s">
        <v>917</v>
      </c>
      <c r="F13" s="106" t="s">
        <v>1257</v>
      </c>
      <c r="G13" s="96" t="s">
        <v>145</v>
      </c>
      <c r="H13" s="40" t="s">
        <v>631</v>
      </c>
      <c r="I13" s="40" t="s">
        <v>415</v>
      </c>
      <c r="J13" s="40"/>
      <c r="K13" s="40" t="s">
        <v>268</v>
      </c>
      <c r="L13" s="40" t="s">
        <v>132</v>
      </c>
      <c r="M13" s="40" t="s">
        <v>91</v>
      </c>
      <c r="N13" s="40" t="s">
        <v>175</v>
      </c>
      <c r="O13" s="40" t="s">
        <v>282</v>
      </c>
      <c r="P13" s="40" t="s">
        <v>15</v>
      </c>
      <c r="Q13" s="97"/>
      <c r="R13" s="97"/>
      <c r="S13" s="97" t="s">
        <v>268</v>
      </c>
      <c r="T13" s="40"/>
      <c r="U13" s="40" t="s">
        <v>268</v>
      </c>
      <c r="V13" s="40"/>
      <c r="W13" s="40"/>
      <c r="X13" s="40"/>
      <c r="Y13" s="40" t="s">
        <v>268</v>
      </c>
      <c r="Z13" s="40"/>
      <c r="AA13" s="40"/>
      <c r="AB13" s="40" t="s">
        <v>268</v>
      </c>
      <c r="AC13" s="40"/>
      <c r="AD13" s="40" t="s">
        <v>268</v>
      </c>
      <c r="AE13" s="40"/>
      <c r="AF13" s="40">
        <f>IF(Q13="x",1,0)+IF(R13="x",2,0)+IF(S13="x",3,0)+IF(T13="x",3,0)+IF(U13="x",2,0)+IF(V13="x",1,0)+IF(W13="x",3,0)+IF(X13="x",2,0)+IF(Y13="x",1,0)+IF(Z13="x",3,0)+IF(AA13="x",2,0)+IF(AB13="x",1,0)+IF(AC13="x",3,0)+IF(AD13="x",2,0)+IF(AE13="x",1,0)+(VLOOKUP(P13,[19]LISTA!$H$2:$J$5,3,FALSE))</f>
        <v>10</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140</v>
      </c>
      <c r="C14" s="40" t="s">
        <v>415</v>
      </c>
      <c r="D14" s="40" t="s">
        <v>415</v>
      </c>
      <c r="E14" s="105" t="s">
        <v>919</v>
      </c>
      <c r="F14" s="106" t="s">
        <v>1258</v>
      </c>
      <c r="G14" s="96" t="s">
        <v>145</v>
      </c>
      <c r="H14" s="40" t="s">
        <v>631</v>
      </c>
      <c r="I14" s="40" t="s">
        <v>415</v>
      </c>
      <c r="J14" s="40"/>
      <c r="K14" s="40" t="s">
        <v>268</v>
      </c>
      <c r="L14" s="40" t="s">
        <v>921</v>
      </c>
      <c r="M14" s="40" t="s">
        <v>91</v>
      </c>
      <c r="N14" s="40" t="s">
        <v>175</v>
      </c>
      <c r="O14" s="40" t="s">
        <v>157</v>
      </c>
      <c r="P14" s="40" t="s">
        <v>15</v>
      </c>
      <c r="Q14" s="97"/>
      <c r="R14" s="97"/>
      <c r="S14" s="97" t="s">
        <v>268</v>
      </c>
      <c r="T14" s="40" t="s">
        <v>268</v>
      </c>
      <c r="U14" s="40"/>
      <c r="V14" s="40"/>
      <c r="W14" s="40" t="s">
        <v>268</v>
      </c>
      <c r="X14" s="40"/>
      <c r="Y14" s="40"/>
      <c r="Z14" s="40" t="s">
        <v>268</v>
      </c>
      <c r="AA14" s="40"/>
      <c r="AB14" s="40"/>
      <c r="AC14" s="40"/>
      <c r="AD14" s="40" t="s">
        <v>268</v>
      </c>
      <c r="AE14" s="40"/>
      <c r="AF14" s="40">
        <f>IF(Q14="x",1,0)+IF(R14="x",2,0)+IF(S14="x",3,0)+IF(T14="x",3,0)+IF(U14="x",2,0)+IF(V14="x",1,0)+IF(W14="x",3,0)+IF(X14="x",2,0)+IF(Y14="x",1,0)+IF(Z14="x",3,0)+IF(AA14="x",2,0)+IF(AB14="x",1,0)+IF(AC14="x",3,0)+IF(AD14="x",2,0)+IF(AE14="x",1,0)+(VLOOKUP(P14,[19]LISTA!$H$2:$J$5,3,FALSE))</f>
        <v>15</v>
      </c>
      <c r="AG14" s="43" t="str">
        <f t="shared" si="0"/>
        <v>Critico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140</v>
      </c>
      <c r="C15" s="40" t="s">
        <v>415</v>
      </c>
      <c r="D15" s="40" t="s">
        <v>415</v>
      </c>
      <c r="E15" s="105" t="s">
        <v>922</v>
      </c>
      <c r="F15" s="106" t="s">
        <v>1259</v>
      </c>
      <c r="G15" s="96" t="s">
        <v>145</v>
      </c>
      <c r="H15" s="40" t="s">
        <v>631</v>
      </c>
      <c r="I15" s="40" t="s">
        <v>415</v>
      </c>
      <c r="J15" s="40"/>
      <c r="K15" s="40" t="s">
        <v>268</v>
      </c>
      <c r="L15" s="40" t="s">
        <v>916</v>
      </c>
      <c r="M15" s="40" t="s">
        <v>91</v>
      </c>
      <c r="N15" s="40" t="s">
        <v>175</v>
      </c>
      <c r="O15" s="40" t="s">
        <v>282</v>
      </c>
      <c r="P15" s="40" t="s">
        <v>15</v>
      </c>
      <c r="Q15" s="97"/>
      <c r="R15" s="97" t="s">
        <v>268</v>
      </c>
      <c r="S15" s="97"/>
      <c r="T15" s="40" t="s">
        <v>268</v>
      </c>
      <c r="U15" s="40"/>
      <c r="V15" s="40"/>
      <c r="W15" s="40"/>
      <c r="X15" s="40"/>
      <c r="Y15" s="40" t="s">
        <v>268</v>
      </c>
      <c r="Z15" s="40"/>
      <c r="AA15" s="40"/>
      <c r="AB15" s="40" t="s">
        <v>268</v>
      </c>
      <c r="AC15" s="40"/>
      <c r="AD15" s="40" t="s">
        <v>268</v>
      </c>
      <c r="AE15" s="40"/>
      <c r="AF15" s="40">
        <f>IF(Q15="x",1,0)+IF(R15="x",2,0)+IF(S15="x",3,0)+IF(T15="x",3,0)+IF(U15="x",2,0)+IF(V15="x",1,0)+IF(W15="x",3,0)+IF(X15="x",2,0)+IF(Y15="x",1,0)+IF(Z15="x",3,0)+IF(AA15="x",2,0)+IF(AB15="x",1,0)+IF(AC15="x",3,0)+IF(AD15="x",2,0)+IF(AE15="x",1,0)+(VLOOKUP(P15,[19]LISTA!$H$2:$J$5,3,FALSE))</f>
        <v>10</v>
      </c>
      <c r="AG15" s="43" t="str">
        <f t="shared" si="0"/>
        <v>Moderado</v>
      </c>
    </row>
    <row r="16" spans="1:208" s="24" customFormat="1" ht="37.5" customHeight="1" x14ac:dyDescent="0.2">
      <c r="A16" s="40">
        <v>7</v>
      </c>
      <c r="B16" s="40" t="s">
        <v>140</v>
      </c>
      <c r="C16" s="40" t="s">
        <v>415</v>
      </c>
      <c r="D16" s="40" t="s">
        <v>415</v>
      </c>
      <c r="E16" s="105" t="s">
        <v>1260</v>
      </c>
      <c r="F16" s="106" t="s">
        <v>1261</v>
      </c>
      <c r="G16" s="96" t="s">
        <v>145</v>
      </c>
      <c r="H16" s="40" t="s">
        <v>631</v>
      </c>
      <c r="I16" s="40" t="s">
        <v>415</v>
      </c>
      <c r="J16" s="40"/>
      <c r="K16" s="40" t="s">
        <v>268</v>
      </c>
      <c r="L16" s="40" t="s">
        <v>921</v>
      </c>
      <c r="M16" s="40" t="s">
        <v>91</v>
      </c>
      <c r="N16" s="40" t="s">
        <v>175</v>
      </c>
      <c r="O16" s="40" t="s">
        <v>282</v>
      </c>
      <c r="P16" s="40" t="s">
        <v>15</v>
      </c>
      <c r="Q16" s="97"/>
      <c r="R16" s="97"/>
      <c r="S16" s="97" t="s">
        <v>268</v>
      </c>
      <c r="T16" s="40" t="s">
        <v>268</v>
      </c>
      <c r="U16" s="40"/>
      <c r="V16" s="40"/>
      <c r="W16" s="40"/>
      <c r="X16" s="40" t="s">
        <v>268</v>
      </c>
      <c r="Y16" s="40"/>
      <c r="Z16" s="40" t="s">
        <v>268</v>
      </c>
      <c r="AA16" s="40"/>
      <c r="AB16" s="40"/>
      <c r="AC16" s="40"/>
      <c r="AD16" s="40" t="s">
        <v>268</v>
      </c>
      <c r="AE16" s="40"/>
      <c r="AF16" s="40">
        <f>IF(Q16="x",1,0)+IF(R16="x",2,0)+IF(S16="x",3,0)+IF(T16="x",3,0)+IF(U16="x",2,0)+IF(V16="x",1,0)+IF(W16="x",3,0)+IF(X16="x",2,0)+IF(Y16="x",1,0)+IF(Z16="x",3,0)+IF(AA16="x",2,0)+IF(AB16="x",1,0)+IF(AC16="x",3,0)+IF(AD16="x",2,0)+IF(AE16="x",1,0)+(VLOOKUP(P16,[19]LISTA!$H$2:$J$5,3,FALSE))</f>
        <v>14</v>
      </c>
      <c r="AG16" s="43" t="str">
        <f t="shared" si="0"/>
        <v>Critico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140</v>
      </c>
      <c r="C17" s="40" t="s">
        <v>415</v>
      </c>
      <c r="D17" s="40" t="s">
        <v>415</v>
      </c>
      <c r="E17" s="105" t="s">
        <v>926</v>
      </c>
      <c r="F17" s="106" t="s">
        <v>1262</v>
      </c>
      <c r="G17" s="96" t="s">
        <v>145</v>
      </c>
      <c r="H17" s="40" t="s">
        <v>631</v>
      </c>
      <c r="I17" s="40" t="s">
        <v>415</v>
      </c>
      <c r="J17" s="40"/>
      <c r="K17" s="40" t="s">
        <v>268</v>
      </c>
      <c r="L17" s="40" t="s">
        <v>132</v>
      </c>
      <c r="M17" s="40" t="s">
        <v>91</v>
      </c>
      <c r="N17" s="40" t="s">
        <v>175</v>
      </c>
      <c r="O17" s="40" t="s">
        <v>157</v>
      </c>
      <c r="P17" s="40" t="s">
        <v>15</v>
      </c>
      <c r="Q17" s="97"/>
      <c r="R17" s="97"/>
      <c r="S17" s="97" t="s">
        <v>268</v>
      </c>
      <c r="T17" s="40"/>
      <c r="U17" s="40" t="s">
        <v>268</v>
      </c>
      <c r="V17" s="40"/>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[19]LISTA!$H$2:$J$5,3,FALSE))</f>
        <v>9</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140</v>
      </c>
      <c r="C18" s="40" t="s">
        <v>415</v>
      </c>
      <c r="D18" s="40" t="s">
        <v>415</v>
      </c>
      <c r="E18" s="105" t="s">
        <v>928</v>
      </c>
      <c r="F18" s="106" t="s">
        <v>1263</v>
      </c>
      <c r="G18" s="96" t="s">
        <v>145</v>
      </c>
      <c r="H18" s="40" t="s">
        <v>92</v>
      </c>
      <c r="I18" s="40" t="s">
        <v>930</v>
      </c>
      <c r="J18" s="40"/>
      <c r="K18" s="40" t="s">
        <v>268</v>
      </c>
      <c r="L18" s="40" t="s">
        <v>128</v>
      </c>
      <c r="M18" s="40" t="s">
        <v>91</v>
      </c>
      <c r="N18" s="40" t="s">
        <v>175</v>
      </c>
      <c r="O18" s="40" t="s">
        <v>157</v>
      </c>
      <c r="P18" s="40" t="s">
        <v>16</v>
      </c>
      <c r="Q18" s="97"/>
      <c r="R18" s="97"/>
      <c r="S18" s="97" t="s">
        <v>268</v>
      </c>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[19]LISTA!$H$2:$J$5,3,FALSE))</f>
        <v>7</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140</v>
      </c>
      <c r="C19" s="40" t="s">
        <v>415</v>
      </c>
      <c r="D19" s="40" t="s">
        <v>415</v>
      </c>
      <c r="E19" s="105" t="s">
        <v>1264</v>
      </c>
      <c r="F19" s="106" t="s">
        <v>932</v>
      </c>
      <c r="G19" s="96" t="s">
        <v>145</v>
      </c>
      <c r="H19" s="40" t="s">
        <v>92</v>
      </c>
      <c r="I19" s="40" t="s">
        <v>290</v>
      </c>
      <c r="J19" s="40"/>
      <c r="K19" s="40" t="s">
        <v>268</v>
      </c>
      <c r="L19" s="40" t="s">
        <v>933</v>
      </c>
      <c r="M19" s="40" t="s">
        <v>91</v>
      </c>
      <c r="N19" s="40" t="s">
        <v>175</v>
      </c>
      <c r="O19" s="40" t="s">
        <v>157</v>
      </c>
      <c r="P19" s="40" t="s">
        <v>15</v>
      </c>
      <c r="Q19" s="97"/>
      <c r="R19" s="97"/>
      <c r="S19" s="97" t="s">
        <v>268</v>
      </c>
      <c r="T19" s="40" t="s">
        <v>268</v>
      </c>
      <c r="U19" s="40"/>
      <c r="V19" s="40"/>
      <c r="W19" s="40" t="s">
        <v>268</v>
      </c>
      <c r="X19" s="40"/>
      <c r="Y19" s="40"/>
      <c r="Z19" s="40"/>
      <c r="AA19" s="40" t="s">
        <v>268</v>
      </c>
      <c r="AB19" s="40"/>
      <c r="AC19" s="40"/>
      <c r="AD19" s="40"/>
      <c r="AE19" s="40" t="s">
        <v>268</v>
      </c>
      <c r="AF19" s="40">
        <f>IF(Q19="x",1,0)+IF(R19="x",2,0)+IF(S19="x",3,0)+IF(T19="x",3,0)+IF(U19="x",2,0)+IF(V19="x",1,0)+IF(W19="x",3,0)+IF(X19="x",2,0)+IF(Y19="x",1,0)+IF(Z19="x",3,0)+IF(AA19="x",2,0)+IF(AB19="x",1,0)+IF(AC19="x",3,0)+IF(AD19="x",2,0)+IF(AE19="x",1,0)+(VLOOKUP(P19,[19]LISTA!$H$2:$J$5,3,FALSE))</f>
        <v>13</v>
      </c>
      <c r="AG19" s="43" t="str">
        <f t="shared" si="0"/>
        <v>Critico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140</v>
      </c>
      <c r="C20" s="40" t="s">
        <v>415</v>
      </c>
      <c r="D20" s="40" t="s">
        <v>415</v>
      </c>
      <c r="E20" s="105" t="s">
        <v>1265</v>
      </c>
      <c r="F20" s="106" t="s">
        <v>938</v>
      </c>
      <c r="G20" s="96" t="s">
        <v>145</v>
      </c>
      <c r="H20" s="40" t="s">
        <v>92</v>
      </c>
      <c r="I20" s="40" t="s">
        <v>290</v>
      </c>
      <c r="J20" s="40"/>
      <c r="K20" s="40" t="s">
        <v>268</v>
      </c>
      <c r="L20" s="40" t="s">
        <v>933</v>
      </c>
      <c r="M20" s="40" t="s">
        <v>91</v>
      </c>
      <c r="N20" s="40" t="s">
        <v>175</v>
      </c>
      <c r="O20" s="40" t="s">
        <v>157</v>
      </c>
      <c r="P20" s="40" t="s">
        <v>15</v>
      </c>
      <c r="Q20" s="97"/>
      <c r="R20" s="97" t="s">
        <v>268</v>
      </c>
      <c r="S20" s="97"/>
      <c r="T20" s="40" t="s">
        <v>268</v>
      </c>
      <c r="U20" s="40"/>
      <c r="V20" s="40"/>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[19]LISTA!$H$2:$J$5,3,FALSE))</f>
        <v>9</v>
      </c>
      <c r="AG20" s="43" t="str">
        <f t="shared" si="0"/>
        <v>Moderado</v>
      </c>
    </row>
    <row r="21" spans="1:208" s="24" customFormat="1" ht="37.5" customHeight="1" x14ac:dyDescent="0.2">
      <c r="A21" s="20">
        <v>12</v>
      </c>
      <c r="B21" s="40" t="s">
        <v>140</v>
      </c>
      <c r="C21" s="40" t="s">
        <v>415</v>
      </c>
      <c r="D21" s="40" t="s">
        <v>415</v>
      </c>
      <c r="E21" s="105" t="s">
        <v>939</v>
      </c>
      <c r="F21" s="106" t="s">
        <v>940</v>
      </c>
      <c r="G21" s="96" t="s">
        <v>145</v>
      </c>
      <c r="H21" s="40" t="s">
        <v>92</v>
      </c>
      <c r="I21" s="40" t="s">
        <v>290</v>
      </c>
      <c r="J21" s="40"/>
      <c r="K21" s="40" t="s">
        <v>268</v>
      </c>
      <c r="L21" s="40" t="s">
        <v>933</v>
      </c>
      <c r="M21" s="40" t="s">
        <v>91</v>
      </c>
      <c r="N21" s="40" t="s">
        <v>175</v>
      </c>
      <c r="O21" s="40" t="s">
        <v>157</v>
      </c>
      <c r="P21" s="40" t="s">
        <v>15</v>
      </c>
      <c r="Q21" s="97"/>
      <c r="R21" s="97"/>
      <c r="S21" s="97" t="s">
        <v>268</v>
      </c>
      <c r="T21" s="40" t="s">
        <v>268</v>
      </c>
      <c r="U21" s="40"/>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[19]LISTA!$H$2:$J$5,3,FALSE))</f>
        <v>10</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140</v>
      </c>
      <c r="C22" s="40" t="s">
        <v>415</v>
      </c>
      <c r="D22" s="40" t="s">
        <v>415</v>
      </c>
      <c r="E22" s="105" t="s">
        <v>1266</v>
      </c>
      <c r="F22" s="106" t="s">
        <v>942</v>
      </c>
      <c r="G22" s="96" t="s">
        <v>145</v>
      </c>
      <c r="H22" s="40" t="s">
        <v>92</v>
      </c>
      <c r="I22" s="40" t="s">
        <v>290</v>
      </c>
      <c r="J22" s="40"/>
      <c r="K22" s="40" t="s">
        <v>268</v>
      </c>
      <c r="L22" s="40" t="s">
        <v>933</v>
      </c>
      <c r="M22" s="40" t="s">
        <v>91</v>
      </c>
      <c r="N22" s="40" t="s">
        <v>175</v>
      </c>
      <c r="O22" s="40" t="s">
        <v>157</v>
      </c>
      <c r="P22" s="40" t="s">
        <v>15</v>
      </c>
      <c r="Q22" s="97"/>
      <c r="R22" s="97"/>
      <c r="S22" s="97" t="s">
        <v>268</v>
      </c>
      <c r="T22" s="40" t="s">
        <v>268</v>
      </c>
      <c r="U22" s="40"/>
      <c r="V22" s="40"/>
      <c r="W22" s="40"/>
      <c r="X22" s="40"/>
      <c r="Y22" s="40" t="s">
        <v>268</v>
      </c>
      <c r="Z22" s="40"/>
      <c r="AA22" s="40"/>
      <c r="AB22" s="40" t="s">
        <v>268</v>
      </c>
      <c r="AC22" s="40"/>
      <c r="AD22" s="40"/>
      <c r="AE22" s="40" t="s">
        <v>268</v>
      </c>
      <c r="AF22" s="40">
        <f>IF(Q22="x",1,0)+IF(R22="x",2,0)+IF(S22="x",3,0)+IF(T22="x",3,0)+IF(U22="x",2,0)+IF(V22="x",1,0)+IF(W22="x",3,0)+IF(X22="x",2,0)+IF(Y22="x",1,0)+IF(Z22="x",3,0)+IF(AA22="x",2,0)+IF(AB22="x",1,0)+IF(AC22="x",3,0)+IF(AD22="x",2,0)+IF(AE22="x",1,0)+(VLOOKUP(P22,[19]LISTA!$H$2:$J$5,3,FALSE))</f>
        <v>10</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140</v>
      </c>
      <c r="C23" s="40" t="s">
        <v>415</v>
      </c>
      <c r="D23" s="40" t="s">
        <v>415</v>
      </c>
      <c r="E23" s="105" t="s">
        <v>945</v>
      </c>
      <c r="F23" s="106" t="s">
        <v>1267</v>
      </c>
      <c r="G23" s="96" t="s">
        <v>145</v>
      </c>
      <c r="H23" s="40" t="s">
        <v>677</v>
      </c>
      <c r="I23" s="40" t="s">
        <v>415</v>
      </c>
      <c r="J23" s="40"/>
      <c r="K23" s="40" t="s">
        <v>268</v>
      </c>
      <c r="L23" s="40" t="s">
        <v>128</v>
      </c>
      <c r="M23" s="40" t="s">
        <v>91</v>
      </c>
      <c r="N23" s="40" t="s">
        <v>175</v>
      </c>
      <c r="O23" s="40" t="s">
        <v>282</v>
      </c>
      <c r="P23" s="40" t="s">
        <v>16</v>
      </c>
      <c r="Q23" s="97"/>
      <c r="R23" s="97" t="s">
        <v>268</v>
      </c>
      <c r="S23" s="97"/>
      <c r="T23" s="40"/>
      <c r="U23" s="40" t="s">
        <v>268</v>
      </c>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[19]LISTA!$H$2:$J$5,3,FALSE))</f>
        <v>6</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140</v>
      </c>
      <c r="C24" s="40" t="s">
        <v>415</v>
      </c>
      <c r="D24" s="40" t="s">
        <v>415</v>
      </c>
      <c r="E24" s="105" t="s">
        <v>947</v>
      </c>
      <c r="F24" s="106" t="s">
        <v>948</v>
      </c>
      <c r="G24" s="96" t="s">
        <v>145</v>
      </c>
      <c r="H24" s="40" t="s">
        <v>92</v>
      </c>
      <c r="I24" s="40" t="s">
        <v>415</v>
      </c>
      <c r="J24" s="40"/>
      <c r="K24" s="40" t="s">
        <v>268</v>
      </c>
      <c r="L24" s="40" t="s">
        <v>128</v>
      </c>
      <c r="M24" s="40" t="s">
        <v>91</v>
      </c>
      <c r="N24" s="40" t="s">
        <v>175</v>
      </c>
      <c r="O24" s="40" t="s">
        <v>282</v>
      </c>
      <c r="P24" s="40" t="s">
        <v>16</v>
      </c>
      <c r="Q24" s="97"/>
      <c r="R24" s="97"/>
      <c r="S24" s="97" t="s">
        <v>268</v>
      </c>
      <c r="T24" s="40" t="s">
        <v>268</v>
      </c>
      <c r="U24" s="40"/>
      <c r="V24" s="40"/>
      <c r="W24" s="40" t="s">
        <v>268</v>
      </c>
      <c r="X24" s="40"/>
      <c r="Y24" s="40"/>
      <c r="Z24" s="40" t="s">
        <v>268</v>
      </c>
      <c r="AA24" s="40"/>
      <c r="AB24" s="40"/>
      <c r="AC24" s="40"/>
      <c r="AD24" s="40"/>
      <c r="AE24" s="40" t="s">
        <v>268</v>
      </c>
      <c r="AF24" s="40">
        <f>IF(Q24="x",1,0)+IF(R24="x",2,0)+IF(S24="x",3,0)+IF(T24="x",3,0)+IF(U24="x",2,0)+IF(V24="x",1,0)+IF(W24="x",3,0)+IF(X24="x",2,0)+IF(Y24="x",1,0)+IF(Z24="x",3,0)+IF(AA24="x",2,0)+IF(AB24="x",1,0)+IF(AC24="x",3,0)+IF(AD24="x",2,0)+IF(AE24="x",1,0)+(VLOOKUP(P24,[19]LISTA!$H$2:$J$5,3,FALSE))</f>
        <v>12</v>
      </c>
      <c r="AG24" s="43" t="str">
        <f t="shared" si="0"/>
        <v>Critico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140</v>
      </c>
      <c r="C25" s="40" t="s">
        <v>415</v>
      </c>
      <c r="D25" s="40" t="s">
        <v>415</v>
      </c>
      <c r="E25" s="105" t="s">
        <v>949</v>
      </c>
      <c r="F25" s="106" t="s">
        <v>1268</v>
      </c>
      <c r="G25" s="96" t="s">
        <v>145</v>
      </c>
      <c r="H25" s="40" t="s">
        <v>92</v>
      </c>
      <c r="I25" s="40" t="s">
        <v>415</v>
      </c>
      <c r="J25" s="40"/>
      <c r="K25" s="40" t="s">
        <v>268</v>
      </c>
      <c r="L25" s="40" t="s">
        <v>128</v>
      </c>
      <c r="M25" s="40" t="s">
        <v>91</v>
      </c>
      <c r="N25" s="40" t="s">
        <v>175</v>
      </c>
      <c r="O25" s="40" t="s">
        <v>282</v>
      </c>
      <c r="P25" s="40" t="s">
        <v>16</v>
      </c>
      <c r="Q25" s="97"/>
      <c r="R25" s="97"/>
      <c r="S25" s="97" t="s">
        <v>268</v>
      </c>
      <c r="T25" s="40" t="s">
        <v>268</v>
      </c>
      <c r="U25" s="40"/>
      <c r="V25" s="40"/>
      <c r="W25" s="40"/>
      <c r="X25" s="40" t="s">
        <v>268</v>
      </c>
      <c r="Y25" s="40"/>
      <c r="Z25" s="40"/>
      <c r="AA25" s="40"/>
      <c r="AB25" s="40" t="s">
        <v>268</v>
      </c>
      <c r="AC25" s="40"/>
      <c r="AD25" s="40"/>
      <c r="AE25" s="40" t="s">
        <v>268</v>
      </c>
      <c r="AF25" s="40">
        <f>IF(Q25="x",1,0)+IF(R25="x",2,0)+IF(S25="x",3,0)+IF(T25="x",3,0)+IF(U25="x",2,0)+IF(V25="x",1,0)+IF(W25="x",3,0)+IF(X25="x",2,0)+IF(Y25="x",1,0)+IF(Z25="x",3,0)+IF(AA25="x",2,0)+IF(AB25="x",1,0)+IF(AC25="x",3,0)+IF(AD25="x",2,0)+IF(AE25="x",1,0)+(VLOOKUP(P25,[19]LISTA!$H$2:$J$5,3,FALSE))</f>
        <v>9</v>
      </c>
      <c r="AG25" s="43" t="str">
        <f t="shared" si="0"/>
        <v>Moderado</v>
      </c>
    </row>
    <row r="26" spans="1:208" s="24" customFormat="1" ht="37.5" customHeight="1" x14ac:dyDescent="0.2">
      <c r="A26" s="20">
        <v>17</v>
      </c>
      <c r="B26" s="40" t="s">
        <v>140</v>
      </c>
      <c r="C26" s="40" t="s">
        <v>415</v>
      </c>
      <c r="D26" s="40" t="s">
        <v>415</v>
      </c>
      <c r="E26" s="105" t="s">
        <v>951</v>
      </c>
      <c r="F26" s="106" t="s">
        <v>1268</v>
      </c>
      <c r="G26" s="96" t="s">
        <v>145</v>
      </c>
      <c r="H26" s="40" t="s">
        <v>92</v>
      </c>
      <c r="I26" s="40" t="s">
        <v>415</v>
      </c>
      <c r="J26" s="40"/>
      <c r="K26" s="40" t="s">
        <v>268</v>
      </c>
      <c r="L26" s="40" t="s">
        <v>952</v>
      </c>
      <c r="M26" s="40" t="s">
        <v>91</v>
      </c>
      <c r="N26" s="40" t="s">
        <v>175</v>
      </c>
      <c r="O26" s="40" t="s">
        <v>282</v>
      </c>
      <c r="P26" s="40" t="s">
        <v>15</v>
      </c>
      <c r="Q26" s="97"/>
      <c r="R26" s="97"/>
      <c r="S26" s="97" t="s">
        <v>268</v>
      </c>
      <c r="T26" s="40" t="s">
        <v>268</v>
      </c>
      <c r="U26" s="40"/>
      <c r="V26" s="40"/>
      <c r="W26" s="40"/>
      <c r="X26" s="40" t="s">
        <v>268</v>
      </c>
      <c r="Y26" s="40"/>
      <c r="Z26" s="40"/>
      <c r="AA26" s="40" t="s">
        <v>268</v>
      </c>
      <c r="AB26" s="40"/>
      <c r="AC26" s="40"/>
      <c r="AD26" s="40"/>
      <c r="AE26" s="40" t="s">
        <v>268</v>
      </c>
      <c r="AF26" s="40">
        <f>IF(Q26="x",1,0)+IF(R26="x",2,0)+IF(S26="x",3,0)+IF(T26="x",3,0)+IF(U26="x",2,0)+IF(V26="x",1,0)+IF(W26="x",3,0)+IF(X26="x",2,0)+IF(Y26="x",1,0)+IF(Z26="x",3,0)+IF(AA26="x",2,0)+IF(AB26="x",1,0)+IF(AC26="x",3,0)+IF(AD26="x",2,0)+IF(AE26="x",1,0)+(VLOOKUP(P26,[19]LISTA!$H$2:$J$5,3,FALSE))</f>
        <v>12</v>
      </c>
      <c r="AG26" s="43" t="str">
        <f t="shared" si="0"/>
        <v>Critico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140</v>
      </c>
      <c r="C27" s="40" t="s">
        <v>415</v>
      </c>
      <c r="D27" s="40" t="s">
        <v>415</v>
      </c>
      <c r="E27" s="105" t="s">
        <v>953</v>
      </c>
      <c r="F27" s="106" t="s">
        <v>954</v>
      </c>
      <c r="G27" s="96" t="s">
        <v>145</v>
      </c>
      <c r="H27" s="40" t="s">
        <v>631</v>
      </c>
      <c r="I27" s="40" t="s">
        <v>415</v>
      </c>
      <c r="J27" s="40"/>
      <c r="K27" s="40" t="s">
        <v>268</v>
      </c>
      <c r="L27" s="40" t="s">
        <v>132</v>
      </c>
      <c r="M27" s="40" t="s">
        <v>91</v>
      </c>
      <c r="N27" s="40" t="s">
        <v>175</v>
      </c>
      <c r="O27" s="40" t="s">
        <v>157</v>
      </c>
      <c r="P27" s="40" t="s">
        <v>15</v>
      </c>
      <c r="Q27" s="97"/>
      <c r="R27" s="97"/>
      <c r="S27" s="97" t="s">
        <v>268</v>
      </c>
      <c r="T27" s="40" t="s">
        <v>268</v>
      </c>
      <c r="U27" s="40"/>
      <c r="V27" s="40"/>
      <c r="W27" s="40" t="s">
        <v>268</v>
      </c>
      <c r="X27" s="40"/>
      <c r="Y27" s="40"/>
      <c r="Z27" s="40" t="s">
        <v>268</v>
      </c>
      <c r="AA27" s="40"/>
      <c r="AB27" s="40"/>
      <c r="AC27" s="40"/>
      <c r="AD27" s="40" t="s">
        <v>268</v>
      </c>
      <c r="AE27" s="40"/>
      <c r="AF27" s="40">
        <f>IF(Q27="x",1,0)+IF(R27="x",2,0)+IF(S27="x",3,0)+IF(T27="x",3,0)+IF(U27="x",2,0)+IF(V27="x",1,0)+IF(W27="x",3,0)+IF(X27="x",2,0)+IF(Y27="x",1,0)+IF(Z27="x",3,0)+IF(AA27="x",2,0)+IF(AB27="x",1,0)+IF(AC27="x",3,0)+IF(AD27="x",2,0)+IF(AE27="x",1,0)+(VLOOKUP(P27,[19]LISTA!$H$2:$J$5,3,FALSE))</f>
        <v>15</v>
      </c>
      <c r="AG27" s="43" t="str">
        <f t="shared" si="0"/>
        <v>Critico</v>
      </c>
    </row>
    <row r="39" spans="1:208" s="6" customFormat="1" ht="24" customHeight="1" x14ac:dyDescent="0.2">
      <c r="A39" s="176" t="s">
        <v>25</v>
      </c>
      <c r="B39" s="177"/>
      <c r="C39" s="178" t="s">
        <v>43</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ht="36" customHeight="1" x14ac:dyDescent="0.2">
      <c r="A40" s="179" t="s">
        <v>33</v>
      </c>
      <c r="B40" s="180"/>
      <c r="C40" s="178" t="s">
        <v>62</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x14ac:dyDescent="0.2">
      <c r="A41" s="176" t="s">
        <v>11</v>
      </c>
      <c r="B41" s="177"/>
      <c r="C41" s="178" t="s">
        <v>40</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x14ac:dyDescent="0.2">
      <c r="A42" s="179" t="s">
        <v>45</v>
      </c>
      <c r="B42" s="180"/>
      <c r="C42" s="181" t="s">
        <v>52</v>
      </c>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3"/>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x14ac:dyDescent="0.2">
      <c r="A43" s="176" t="s">
        <v>46</v>
      </c>
      <c r="B43" s="177"/>
      <c r="C43" s="178" t="s">
        <v>53</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24" customHeight="1" x14ac:dyDescent="0.2">
      <c r="A44" s="179" t="s">
        <v>28</v>
      </c>
      <c r="B44" s="180"/>
      <c r="C44" s="178" t="s">
        <v>41</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24" customHeight="1" x14ac:dyDescent="0.2">
      <c r="A45" s="176" t="s">
        <v>29</v>
      </c>
      <c r="B45" s="177"/>
      <c r="C45" s="178" t="s">
        <v>54</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9" t="s">
        <v>26</v>
      </c>
      <c r="B46" s="180"/>
      <c r="C46" s="178" t="s">
        <v>42</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76" t="s">
        <v>30</v>
      </c>
      <c r="B47" s="177"/>
      <c r="C47" s="178" t="s">
        <v>55</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x14ac:dyDescent="0.2">
      <c r="A48" s="179" t="s">
        <v>31</v>
      </c>
      <c r="B48" s="180"/>
      <c r="C48" s="178" t="s">
        <v>56</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76" t="s">
        <v>57</v>
      </c>
      <c r="B49" s="177"/>
      <c r="C49" s="178" t="s">
        <v>63</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36" customHeight="1" x14ac:dyDescent="0.2">
      <c r="A50" s="184" t="s">
        <v>12</v>
      </c>
      <c r="B50" s="185"/>
      <c r="C50" s="178" t="s">
        <v>13</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86" t="s">
        <v>91</v>
      </c>
      <c r="B51" s="177"/>
      <c r="C51" s="178" t="s">
        <v>83</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87" t="s">
        <v>73</v>
      </c>
      <c r="B52" s="180"/>
      <c r="C52" s="178" t="s">
        <v>74</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86" t="s">
        <v>72</v>
      </c>
      <c r="B53" s="177"/>
      <c r="C53" s="178" t="s">
        <v>75</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87" t="s">
        <v>76</v>
      </c>
      <c r="B54" s="180"/>
      <c r="C54" s="178" t="s">
        <v>77</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9" t="s">
        <v>34</v>
      </c>
      <c r="B55" s="185"/>
      <c r="C55" s="178" t="s">
        <v>49</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79" t="s">
        <v>35</v>
      </c>
      <c r="B56" s="180"/>
      <c r="C56" s="178" t="s">
        <v>59</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79" t="s">
        <v>36</v>
      </c>
      <c r="B57" s="180"/>
      <c r="C57" s="178" t="s">
        <v>37</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79" t="s">
        <v>38</v>
      </c>
      <c r="B58" s="180"/>
      <c r="C58" s="178" t="s">
        <v>39</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89" t="s">
        <v>152</v>
      </c>
      <c r="B59" s="185"/>
      <c r="C59" s="178" t="s">
        <v>153</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24" customHeight="1" x14ac:dyDescent="0.2">
      <c r="A60" s="189" t="s">
        <v>34</v>
      </c>
      <c r="B60" s="185"/>
      <c r="C60" s="178" t="s">
        <v>84</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24" customHeight="1" x14ac:dyDescent="0.2">
      <c r="A61" s="176" t="s">
        <v>23</v>
      </c>
      <c r="B61" s="177"/>
      <c r="C61" s="178" t="s">
        <v>69</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79" t="s">
        <v>24</v>
      </c>
      <c r="B62" s="180"/>
      <c r="C62" s="178" t="s">
        <v>71</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24" customHeight="1" x14ac:dyDescent="0.2">
      <c r="A63" s="176" t="s">
        <v>0</v>
      </c>
      <c r="B63" s="177"/>
      <c r="C63" s="178" t="s">
        <v>58</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24" customHeight="1" x14ac:dyDescent="0.2">
      <c r="A64" s="188" t="s">
        <v>44</v>
      </c>
      <c r="B64" s="188"/>
      <c r="C64" s="178" t="s">
        <v>50</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sheetData>
  <sheetProtection algorithmName="SHA-512" hashValue="15/sn27DJIm9Sw1AlMTmWyUpcf6Ue5pLLQ1oZkFT6ZtPiMXKwZQbWabIK1mEr/8G5LhVO8ttrNrt9z3NnjHzRQ==" saltValue="UoPkXGmpvXo7QhnULoGYkg==" spinCount="100000" sheet="1" objects="1" scenarios="1"/>
  <mergeCells count="83">
    <mergeCell ref="A2:D4"/>
    <mergeCell ref="E2:Y4"/>
    <mergeCell ref="Z2:AG2"/>
    <mergeCell ref="Z3:AD3"/>
    <mergeCell ref="AE3:AG3"/>
    <mergeCell ref="Z4:AG4"/>
    <mergeCell ref="A5:AG5"/>
    <mergeCell ref="A6:L7"/>
    <mergeCell ref="M6:P7"/>
    <mergeCell ref="Q6:V7"/>
    <mergeCell ref="W6:AG7"/>
    <mergeCell ref="A40:B40"/>
    <mergeCell ref="C40:AG40"/>
    <mergeCell ref="O8:O9"/>
    <mergeCell ref="P8:P9"/>
    <mergeCell ref="Q8:S8"/>
    <mergeCell ref="T8:V8"/>
    <mergeCell ref="W8:Y8"/>
    <mergeCell ref="Z8:AB8"/>
    <mergeCell ref="F8:F9"/>
    <mergeCell ref="G8:G9"/>
    <mergeCell ref="H8:H9"/>
    <mergeCell ref="I8:I9"/>
    <mergeCell ref="J8:K8"/>
    <mergeCell ref="N8:N9"/>
    <mergeCell ref="A8:A9"/>
    <mergeCell ref="B8:B9"/>
    <mergeCell ref="AC8:AE8"/>
    <mergeCell ref="AF8:AF9"/>
    <mergeCell ref="AG8:AG9"/>
    <mergeCell ref="A39:B39"/>
    <mergeCell ref="C39:AG39"/>
    <mergeCell ref="C8:C9"/>
    <mergeCell ref="D8:D9"/>
    <mergeCell ref="E8:E9"/>
    <mergeCell ref="A41:B41"/>
    <mergeCell ref="C41:AG41"/>
    <mergeCell ref="A42:B42"/>
    <mergeCell ref="C42:AG42"/>
    <mergeCell ref="A43:B43"/>
    <mergeCell ref="C43:AG43"/>
    <mergeCell ref="A44:B44"/>
    <mergeCell ref="C44:AG44"/>
    <mergeCell ref="A45:B45"/>
    <mergeCell ref="C45:AG45"/>
    <mergeCell ref="A46:B46"/>
    <mergeCell ref="C46:AG46"/>
    <mergeCell ref="A47:B47"/>
    <mergeCell ref="C47:AG47"/>
    <mergeCell ref="A48:B48"/>
    <mergeCell ref="C48:AG48"/>
    <mergeCell ref="A49:B49"/>
    <mergeCell ref="C49:AG49"/>
    <mergeCell ref="A50:B50"/>
    <mergeCell ref="C50:AG50"/>
    <mergeCell ref="A51:B51"/>
    <mergeCell ref="C51:AG51"/>
    <mergeCell ref="A52:B52"/>
    <mergeCell ref="C52:AG52"/>
    <mergeCell ref="A53:B53"/>
    <mergeCell ref="C53:AG53"/>
    <mergeCell ref="A54:B54"/>
    <mergeCell ref="C54:AG54"/>
    <mergeCell ref="A55:B55"/>
    <mergeCell ref="C55:AG55"/>
    <mergeCell ref="A56:B56"/>
    <mergeCell ref="C56:AG56"/>
    <mergeCell ref="A57:B57"/>
    <mergeCell ref="C57:AG57"/>
    <mergeCell ref="A58:B58"/>
    <mergeCell ref="C58:AG58"/>
    <mergeCell ref="A59:B59"/>
    <mergeCell ref="C59:AG59"/>
    <mergeCell ref="A60:B60"/>
    <mergeCell ref="C60:AG60"/>
    <mergeCell ref="A61:B61"/>
    <mergeCell ref="C61:AG61"/>
    <mergeCell ref="A62:B62"/>
    <mergeCell ref="C62:AG62"/>
    <mergeCell ref="A63:B63"/>
    <mergeCell ref="C63:AG63"/>
    <mergeCell ref="A64:B64"/>
    <mergeCell ref="C64:AG64"/>
  </mergeCells>
  <conditionalFormatting sqref="AG1:AG7 AG10:AG1048576">
    <cfRule type="containsText" dxfId="22" priority="2" operator="containsText" text="Bajo">
      <formula>NOT(ISERROR(SEARCH("Bajo",AG1)))</formula>
    </cfRule>
    <cfRule type="containsText" dxfId="21" priority="3" operator="containsText" text="Moderado">
      <formula>NOT(ISERROR(SEARCH("Moderado",AG1)))</formula>
    </cfRule>
    <cfRule type="containsText" dxfId="20" priority="4" operator="containsText" text="Critico">
      <formula>NOT(ISERROR(SEARCH("Critico",AG1)))</formula>
    </cfRule>
  </conditionalFormatting>
  <conditionalFormatting sqref="AF10:AF27">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B10:B27">
      <formula1>PROCESO</formula1>
    </dataValidation>
    <dataValidation type="list" allowBlank="1" showInputMessage="1" showErrorMessage="1" sqref="G10:G27">
      <formula1>Idioma</formula1>
    </dataValidation>
    <dataValidation type="list" allowBlank="1" showInputMessage="1" showErrorMessage="1" sqref="O10:O27">
      <formula1 xml:space="preserve"> Responsables</formula1>
    </dataValidation>
    <dataValidation type="list" allowBlank="1" showInputMessage="1" showErrorMessage="1" sqref="I10:I27">
      <formula1>FORMATO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[19]LISTA!#REF!</xm:f>
          </x14:formula1>
          <xm:sqref>P10:P27 M10:N27</xm:sqref>
        </x14:dataValidation>
        <x14:dataValidation type="list" allowBlank="1" showInputMessage="1" showErrorMessage="1">
          <x14:formula1>
            <xm:f>[19]LISTA!#REF!</xm:f>
          </x14:formula1>
          <xm:sqref>H10:H27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52"/>
  <sheetViews>
    <sheetView zoomScale="55" zoomScaleNormal="55" workbookViewId="0">
      <selection activeCell="F10" sqref="F10"/>
    </sheetView>
  </sheetViews>
  <sheetFormatPr baseColWidth="10" defaultColWidth="11.42578125" defaultRowHeight="12.75" x14ac:dyDescent="0.2"/>
  <cols>
    <col min="1" max="1" width="13.5703125" customWidth="1"/>
    <col min="2" max="2" width="29.85546875" customWidth="1"/>
    <col min="3" max="3" width="16.28515625" customWidth="1"/>
    <col min="4" max="4" width="27.42578125" customWidth="1"/>
    <col min="5" max="5" width="41.8554687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15.75"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29.2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30"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2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23.2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27"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72"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76.5" x14ac:dyDescent="0.2">
      <c r="A10" s="40">
        <v>1</v>
      </c>
      <c r="B10" s="40" t="s">
        <v>141</v>
      </c>
      <c r="C10" s="40">
        <v>10</v>
      </c>
      <c r="D10" s="40">
        <v>1</v>
      </c>
      <c r="E10" s="105" t="s">
        <v>486</v>
      </c>
      <c r="F10" s="106" t="s">
        <v>892</v>
      </c>
      <c r="G10" s="96" t="s">
        <v>145</v>
      </c>
      <c r="H10" s="40" t="s">
        <v>677</v>
      </c>
      <c r="I10" s="40" t="s">
        <v>118</v>
      </c>
      <c r="J10" s="40"/>
      <c r="K10" s="40" t="s">
        <v>268</v>
      </c>
      <c r="L10" s="40" t="s">
        <v>893</v>
      </c>
      <c r="M10" s="40" t="s">
        <v>91</v>
      </c>
      <c r="N10" s="40" t="s">
        <v>420</v>
      </c>
      <c r="O10" s="40" t="s">
        <v>282</v>
      </c>
      <c r="P10" s="40" t="s">
        <v>16</v>
      </c>
      <c r="Q10" s="97"/>
      <c r="R10" s="97"/>
      <c r="S10" s="97" t="s">
        <v>268</v>
      </c>
      <c r="T10" s="40"/>
      <c r="U10" s="40" t="s">
        <v>268</v>
      </c>
      <c r="V10" s="40"/>
      <c r="W10" s="40"/>
      <c r="X10" s="40" t="s">
        <v>268</v>
      </c>
      <c r="Y10" s="40"/>
      <c r="Z10" s="40"/>
      <c r="AA10" s="40" t="s">
        <v>268</v>
      </c>
      <c r="AB10" s="40"/>
      <c r="AC10" s="40"/>
      <c r="AD10" s="40" t="s">
        <v>268</v>
      </c>
      <c r="AE10" s="40"/>
      <c r="AF10" s="40">
        <f>IF(Q10="x",1,0)+IF(R10="x",2,0)+IF(S10="x",3,0)+IF(T10="x",3,0)+IF(U10="x",2,0)+IF(V10="x",1,0)+IF(W10="x",3,0)+IF(X10="x",2,0)+IF(Y10="x",1,0)+IF(Z10="x",3,0)+IF(AA10="x",2,0)+IF(AB10="x",1,0)+IF(AC10="x",3,0)+IF(AD10="x",2,0)+IF(AE10="x",1,0)+(VLOOKUP(P10,[20]LISTA!$H$2:$J$5,3,FALSE))</f>
        <v>10</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127.5" x14ac:dyDescent="0.2">
      <c r="A11" s="20">
        <v>2</v>
      </c>
      <c r="B11" s="40" t="s">
        <v>141</v>
      </c>
      <c r="C11" s="40">
        <v>105</v>
      </c>
      <c r="D11" s="40">
        <v>1</v>
      </c>
      <c r="E11" s="105" t="s">
        <v>894</v>
      </c>
      <c r="F11" s="106" t="s">
        <v>895</v>
      </c>
      <c r="G11" s="96" t="s">
        <v>145</v>
      </c>
      <c r="H11" s="40" t="s">
        <v>677</v>
      </c>
      <c r="I11" s="40" t="s">
        <v>118</v>
      </c>
      <c r="J11" s="40"/>
      <c r="K11" s="40" t="s">
        <v>268</v>
      </c>
      <c r="L11" s="40" t="s">
        <v>893</v>
      </c>
      <c r="M11" s="40" t="s">
        <v>91</v>
      </c>
      <c r="N11" s="40" t="s">
        <v>420</v>
      </c>
      <c r="O11" s="40" t="s">
        <v>157</v>
      </c>
      <c r="P11" s="40" t="s">
        <v>16</v>
      </c>
      <c r="Q11" s="97"/>
      <c r="R11" s="97"/>
      <c r="S11" s="97" t="s">
        <v>268</v>
      </c>
      <c r="T11" s="40"/>
      <c r="U11" s="40" t="s">
        <v>268</v>
      </c>
      <c r="V11" s="40"/>
      <c r="W11" s="40"/>
      <c r="X11" s="40" t="s">
        <v>268</v>
      </c>
      <c r="Y11" s="40"/>
      <c r="Z11" s="40"/>
      <c r="AA11" s="40"/>
      <c r="AB11" s="40" t="s">
        <v>268</v>
      </c>
      <c r="AC11" s="40"/>
      <c r="AD11" s="40" t="s">
        <v>268</v>
      </c>
      <c r="AE11" s="40"/>
      <c r="AF11" s="40">
        <f>IF(Q11="x",1,0)+IF(R11="x",2,0)+IF(S11="x",3,0)+IF(T11="x",3,0)+IF(U11="x",2,0)+IF(V11="x",1,0)+IF(W11="x",3,0)+IF(X11="x",2,0)+IF(Y11="x",1,0)+IF(Z11="x",3,0)+IF(AA11="x",2,0)+IF(AB11="x",1,0)+IF(AC11="x",3,0)+IF(AD11="x",2,0)+IF(AE11="x",1,0)+(VLOOKUP(P11,[20]LISTA!$H$2:$J$5,3,FALSE))</f>
        <v>9</v>
      </c>
      <c r="AG11" s="43" t="str">
        <f t="shared" ref="AG11:AG17"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76.5" x14ac:dyDescent="0.2">
      <c r="A12" s="20">
        <v>3</v>
      </c>
      <c r="B12" s="40" t="s">
        <v>141</v>
      </c>
      <c r="C12" s="40">
        <v>105</v>
      </c>
      <c r="D12" s="40" t="s">
        <v>896</v>
      </c>
      <c r="E12" s="105" t="s">
        <v>897</v>
      </c>
      <c r="F12" s="106" t="s">
        <v>898</v>
      </c>
      <c r="G12" s="96" t="s">
        <v>145</v>
      </c>
      <c r="H12" s="40" t="s">
        <v>677</v>
      </c>
      <c r="I12" s="40" t="s">
        <v>415</v>
      </c>
      <c r="J12" s="40" t="s">
        <v>268</v>
      </c>
      <c r="K12" s="40" t="s">
        <v>268</v>
      </c>
      <c r="L12" s="40" t="s">
        <v>893</v>
      </c>
      <c r="M12" s="40" t="s">
        <v>91</v>
      </c>
      <c r="N12" s="40" t="s">
        <v>420</v>
      </c>
      <c r="O12" s="40" t="s">
        <v>157</v>
      </c>
      <c r="P12" s="40" t="s">
        <v>16</v>
      </c>
      <c r="Q12" s="97" t="s">
        <v>268</v>
      </c>
      <c r="R12" s="97"/>
      <c r="S12" s="97"/>
      <c r="T12" s="40"/>
      <c r="U12" s="40" t="s">
        <v>268</v>
      </c>
      <c r="V12" s="40"/>
      <c r="W12" s="40"/>
      <c r="X12" s="40"/>
      <c r="Y12" s="40" t="s">
        <v>268</v>
      </c>
      <c r="Z12" s="40"/>
      <c r="AA12" s="40"/>
      <c r="AB12" s="40" t="s">
        <v>268</v>
      </c>
      <c r="AC12" s="40"/>
      <c r="AD12" s="40"/>
      <c r="AE12" s="40" t="s">
        <v>268</v>
      </c>
      <c r="AF12" s="40">
        <f>IF(Q12="x",1,0)+IF(R12="x",2,0)+IF(S12="x",3,0)+IF(T12="x",3,0)+IF(U12="x",2,0)+IF(V12="x",1,0)+IF(W12="x",3,0)+IF(X12="x",2,0)+IF(Y12="x",1,0)+IF(Z12="x",3,0)+IF(AA12="x",2,0)+IF(AB12="x",1,0)+IF(AC12="x",3,0)+IF(AD12="x",2,0)+IF(AE12="x",1,0)+(VLOOKUP(P12,[20]LISTA!$H$2:$J$5,3,FALSE))</f>
        <v>5</v>
      </c>
      <c r="AG12" s="43" t="str">
        <f t="shared" si="0"/>
        <v>Bajo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141</v>
      </c>
      <c r="C13" s="40" t="s">
        <v>415</v>
      </c>
      <c r="D13" s="40" t="s">
        <v>415</v>
      </c>
      <c r="E13" s="105" t="s">
        <v>850</v>
      </c>
      <c r="F13" s="106" t="s">
        <v>899</v>
      </c>
      <c r="G13" s="96" t="s">
        <v>145</v>
      </c>
      <c r="H13" s="40" t="s">
        <v>631</v>
      </c>
      <c r="I13" s="40" t="s">
        <v>415</v>
      </c>
      <c r="J13" s="40"/>
      <c r="K13" s="40" t="s">
        <v>268</v>
      </c>
      <c r="L13" s="40" t="s">
        <v>900</v>
      </c>
      <c r="M13" s="40" t="s">
        <v>91</v>
      </c>
      <c r="N13" s="40" t="s">
        <v>175</v>
      </c>
      <c r="O13" s="40" t="s">
        <v>157</v>
      </c>
      <c r="P13" s="40" t="s">
        <v>15</v>
      </c>
      <c r="Q13" s="97"/>
      <c r="R13" s="97"/>
      <c r="S13" s="97" t="s">
        <v>268</v>
      </c>
      <c r="T13" s="40" t="s">
        <v>268</v>
      </c>
      <c r="U13" s="40"/>
      <c r="V13" s="40"/>
      <c r="W13" s="40"/>
      <c r="X13" s="40" t="s">
        <v>268</v>
      </c>
      <c r="Y13" s="40"/>
      <c r="Z13" s="40"/>
      <c r="AA13" s="40" t="s">
        <v>268</v>
      </c>
      <c r="AB13" s="40"/>
      <c r="AC13" s="40"/>
      <c r="AD13" s="40"/>
      <c r="AE13" s="40" t="s">
        <v>268</v>
      </c>
      <c r="AF13" s="40">
        <f>IF(Q13="x",1,0)+IF(R13="x",2,0)+IF(S13="x",3,0)+IF(T13="x",3,0)+IF(U13="x",2,0)+IF(V13="x",1,0)+IF(W13="x",3,0)+IF(X13="x",2,0)+IF(Y13="x",1,0)+IF(Z13="x",3,0)+IF(AA13="x",2,0)+IF(AB13="x",1,0)+IF(AC13="x",3,0)+IF(AD13="x",2,0)+IF(AE13="x",1,0)+(VLOOKUP(P13,[20]LISTA!$H$2:$J$5,3,FALSE))</f>
        <v>12</v>
      </c>
      <c r="AG13" s="43" t="str">
        <f t="shared" si="0"/>
        <v>Critico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55.5" customHeight="1" x14ac:dyDescent="0.2">
      <c r="A14" s="20">
        <v>5</v>
      </c>
      <c r="B14" s="40" t="s">
        <v>141</v>
      </c>
      <c r="C14" s="40">
        <v>180</v>
      </c>
      <c r="D14" s="40">
        <v>11</v>
      </c>
      <c r="E14" s="105" t="s">
        <v>901</v>
      </c>
      <c r="F14" s="106" t="s">
        <v>902</v>
      </c>
      <c r="G14" s="96" t="s">
        <v>145</v>
      </c>
      <c r="H14" s="40" t="s">
        <v>873</v>
      </c>
      <c r="I14" s="40" t="s">
        <v>117</v>
      </c>
      <c r="J14" s="40" t="s">
        <v>268</v>
      </c>
      <c r="K14" s="40" t="s">
        <v>268</v>
      </c>
      <c r="L14" s="40" t="s">
        <v>900</v>
      </c>
      <c r="M14" s="40" t="s">
        <v>91</v>
      </c>
      <c r="N14" s="40" t="s">
        <v>420</v>
      </c>
      <c r="O14" s="40" t="s">
        <v>282</v>
      </c>
      <c r="P14" s="40" t="s">
        <v>16</v>
      </c>
      <c r="Q14" s="97" t="s">
        <v>268</v>
      </c>
      <c r="R14" s="97"/>
      <c r="S14" s="97"/>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[20]LISTA!$H$2:$J$5,3,FALSE))</f>
        <v>5</v>
      </c>
      <c r="AG14" s="43" t="str">
        <f t="shared" si="0"/>
        <v>Bajo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141</v>
      </c>
      <c r="C15" s="40">
        <v>10</v>
      </c>
      <c r="D15" s="40">
        <v>1</v>
      </c>
      <c r="E15" s="105" t="s">
        <v>903</v>
      </c>
      <c r="F15" s="106" t="s">
        <v>904</v>
      </c>
      <c r="G15" s="96" t="s">
        <v>145</v>
      </c>
      <c r="H15" s="40" t="s">
        <v>873</v>
      </c>
      <c r="I15" s="40" t="s">
        <v>117</v>
      </c>
      <c r="J15" s="40" t="s">
        <v>268</v>
      </c>
      <c r="K15" s="40" t="s">
        <v>268</v>
      </c>
      <c r="L15" s="40" t="s">
        <v>893</v>
      </c>
      <c r="M15" s="40" t="s">
        <v>91</v>
      </c>
      <c r="N15" s="40" t="s">
        <v>420</v>
      </c>
      <c r="O15" s="40" t="s">
        <v>157</v>
      </c>
      <c r="P15" s="40" t="s">
        <v>16</v>
      </c>
      <c r="Q15" s="97" t="s">
        <v>268</v>
      </c>
      <c r="R15" s="97"/>
      <c r="S15" s="97"/>
      <c r="T15" s="40"/>
      <c r="U15" s="40" t="s">
        <v>268</v>
      </c>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[20]LISTA!$H$2:$J$5,3,FALSE))</f>
        <v>5</v>
      </c>
      <c r="AG15" s="43" t="str">
        <f t="shared" si="0"/>
        <v>Bajo</v>
      </c>
    </row>
    <row r="16" spans="1:208" s="24" customFormat="1" ht="37.5" customHeight="1" x14ac:dyDescent="0.2">
      <c r="A16" s="40">
        <v>7</v>
      </c>
      <c r="B16" s="40" t="s">
        <v>141</v>
      </c>
      <c r="C16" s="40" t="s">
        <v>415</v>
      </c>
      <c r="D16" s="40" t="s">
        <v>415</v>
      </c>
      <c r="E16" s="105" t="s">
        <v>905</v>
      </c>
      <c r="F16" s="106" t="s">
        <v>906</v>
      </c>
      <c r="G16" s="96" t="s">
        <v>145</v>
      </c>
      <c r="H16" s="40" t="s">
        <v>92</v>
      </c>
      <c r="I16" s="40" t="s">
        <v>117</v>
      </c>
      <c r="J16" s="40"/>
      <c r="K16" s="40" t="s">
        <v>268</v>
      </c>
      <c r="L16" s="40" t="s">
        <v>907</v>
      </c>
      <c r="M16" s="40" t="s">
        <v>91</v>
      </c>
      <c r="N16" s="40" t="s">
        <v>175</v>
      </c>
      <c r="O16" s="40" t="s">
        <v>157</v>
      </c>
      <c r="P16" s="40" t="s">
        <v>16</v>
      </c>
      <c r="Q16" s="97"/>
      <c r="R16" s="97" t="s">
        <v>268</v>
      </c>
      <c r="S16" s="97"/>
      <c r="T16" s="40"/>
      <c r="U16" s="40" t="s">
        <v>268</v>
      </c>
      <c r="V16" s="40"/>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[20]LISTA!$H$2:$J$5,3,FALSE))</f>
        <v>6</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19" customFormat="1" ht="37.5" customHeight="1" x14ac:dyDescent="0.2">
      <c r="A17" s="20">
        <v>11</v>
      </c>
      <c r="B17" s="40" t="s">
        <v>141</v>
      </c>
      <c r="C17" s="40">
        <v>180</v>
      </c>
      <c r="D17" s="40">
        <v>1</v>
      </c>
      <c r="E17" s="105" t="s">
        <v>908</v>
      </c>
      <c r="F17" s="106" t="s">
        <v>909</v>
      </c>
      <c r="G17" s="96" t="s">
        <v>145</v>
      </c>
      <c r="H17" s="40" t="s">
        <v>873</v>
      </c>
      <c r="I17" s="40" t="s">
        <v>117</v>
      </c>
      <c r="J17" s="40" t="s">
        <v>268</v>
      </c>
      <c r="K17" s="40" t="s">
        <v>268</v>
      </c>
      <c r="L17" s="40" t="s">
        <v>893</v>
      </c>
      <c r="M17" s="40" t="s">
        <v>91</v>
      </c>
      <c r="N17" s="40" t="s">
        <v>175</v>
      </c>
      <c r="O17" s="40" t="s">
        <v>157</v>
      </c>
      <c r="P17" s="40" t="s">
        <v>16</v>
      </c>
      <c r="Q17" s="97" t="s">
        <v>268</v>
      </c>
      <c r="R17" s="97"/>
      <c r="S17" s="97"/>
      <c r="T17" s="40"/>
      <c r="U17" s="40" t="s">
        <v>268</v>
      </c>
      <c r="V17" s="40"/>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[20]LISTA!$H$2:$J$5,3,FALSE))</f>
        <v>5</v>
      </c>
      <c r="AG17" s="43" t="str">
        <f t="shared" si="0"/>
        <v>Bajo</v>
      </c>
    </row>
    <row r="27" spans="1:208" s="6" customFormat="1" ht="24" customHeight="1" x14ac:dyDescent="0.2">
      <c r="A27" s="176" t="s">
        <v>25</v>
      </c>
      <c r="B27" s="177"/>
      <c r="C27" s="178" t="s">
        <v>43</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row>
    <row r="28" spans="1:208" s="6" customFormat="1" ht="36" customHeight="1" x14ac:dyDescent="0.2">
      <c r="A28" s="179" t="s">
        <v>33</v>
      </c>
      <c r="B28" s="180"/>
      <c r="C28" s="178" t="s">
        <v>62</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row>
    <row r="29" spans="1:208" s="6" customFormat="1" x14ac:dyDescent="0.2">
      <c r="A29" s="176" t="s">
        <v>11</v>
      </c>
      <c r="B29" s="177"/>
      <c r="C29" s="178" t="s">
        <v>40</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row>
    <row r="30" spans="1:208" s="6" customFormat="1" x14ac:dyDescent="0.2">
      <c r="A30" s="179" t="s">
        <v>45</v>
      </c>
      <c r="B30" s="180"/>
      <c r="C30" s="181" t="s">
        <v>52</v>
      </c>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3"/>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row>
    <row r="31" spans="1:208" s="6" customFormat="1" x14ac:dyDescent="0.2">
      <c r="A31" s="176" t="s">
        <v>46</v>
      </c>
      <c r="B31" s="177"/>
      <c r="C31" s="178" t="s">
        <v>53</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row>
    <row r="32" spans="1:208" s="6" customFormat="1" ht="24" customHeight="1" x14ac:dyDescent="0.2">
      <c r="A32" s="179" t="s">
        <v>28</v>
      </c>
      <c r="B32" s="180"/>
      <c r="C32" s="178" t="s">
        <v>41</v>
      </c>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row>
    <row r="33" spans="1:208" s="6" customFormat="1" ht="24" customHeight="1" x14ac:dyDescent="0.2">
      <c r="A33" s="176" t="s">
        <v>29</v>
      </c>
      <c r="B33" s="177"/>
      <c r="C33" s="178" t="s">
        <v>54</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row>
    <row r="34" spans="1:208" s="6" customFormat="1" x14ac:dyDescent="0.2">
      <c r="A34" s="179" t="s">
        <v>26</v>
      </c>
      <c r="B34" s="180"/>
      <c r="C34" s="178" t="s">
        <v>42</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row>
    <row r="35" spans="1:208" s="6" customFormat="1" ht="36" customHeight="1" x14ac:dyDescent="0.2">
      <c r="A35" s="176" t="s">
        <v>30</v>
      </c>
      <c r="B35" s="177"/>
      <c r="C35" s="178" t="s">
        <v>55</v>
      </c>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row>
    <row r="36" spans="1:208" s="6" customFormat="1" x14ac:dyDescent="0.2">
      <c r="A36" s="179" t="s">
        <v>31</v>
      </c>
      <c r="B36" s="180"/>
      <c r="C36" s="178" t="s">
        <v>56</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row>
    <row r="37" spans="1:208" s="6" customFormat="1" ht="36" customHeight="1" x14ac:dyDescent="0.2">
      <c r="A37" s="176" t="s">
        <v>57</v>
      </c>
      <c r="B37" s="177"/>
      <c r="C37" s="178" t="s">
        <v>63</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row>
    <row r="38" spans="1:208" s="6" customFormat="1" ht="36" customHeight="1" x14ac:dyDescent="0.2">
      <c r="A38" s="184" t="s">
        <v>12</v>
      </c>
      <c r="B38" s="185"/>
      <c r="C38" s="178" t="s">
        <v>13</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row>
    <row r="39" spans="1:208" s="6" customFormat="1" ht="36" customHeight="1" x14ac:dyDescent="0.2">
      <c r="A39" s="186" t="s">
        <v>91</v>
      </c>
      <c r="B39" s="177"/>
      <c r="C39" s="178" t="s">
        <v>83</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ht="36" customHeight="1" x14ac:dyDescent="0.2">
      <c r="A40" s="187" t="s">
        <v>73</v>
      </c>
      <c r="B40" s="180"/>
      <c r="C40" s="178" t="s">
        <v>74</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ht="36" customHeight="1" x14ac:dyDescent="0.2">
      <c r="A41" s="186" t="s">
        <v>72</v>
      </c>
      <c r="B41" s="177"/>
      <c r="C41" s="178" t="s">
        <v>75</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ht="36" customHeight="1" x14ac:dyDescent="0.2">
      <c r="A42" s="187" t="s">
        <v>76</v>
      </c>
      <c r="B42" s="180"/>
      <c r="C42" s="178" t="s">
        <v>77</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ht="36" customHeight="1" x14ac:dyDescent="0.2">
      <c r="A43" s="189" t="s">
        <v>34</v>
      </c>
      <c r="B43" s="185"/>
      <c r="C43" s="178" t="s">
        <v>49</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79" t="s">
        <v>35</v>
      </c>
      <c r="B44" s="180"/>
      <c r="C44" s="178" t="s">
        <v>59</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36" customHeight="1" x14ac:dyDescent="0.2">
      <c r="A45" s="179" t="s">
        <v>36</v>
      </c>
      <c r="B45" s="180"/>
      <c r="C45" s="178" t="s">
        <v>37</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ht="36" customHeight="1" x14ac:dyDescent="0.2">
      <c r="A46" s="179" t="s">
        <v>38</v>
      </c>
      <c r="B46" s="180"/>
      <c r="C46" s="178" t="s">
        <v>39</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89" t="s">
        <v>152</v>
      </c>
      <c r="B47" s="185"/>
      <c r="C47" s="178" t="s">
        <v>153</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24" customHeight="1" x14ac:dyDescent="0.2">
      <c r="A48" s="189" t="s">
        <v>34</v>
      </c>
      <c r="B48" s="185"/>
      <c r="C48" s="178" t="s">
        <v>84</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24" customHeight="1" x14ac:dyDescent="0.2">
      <c r="A49" s="176" t="s">
        <v>23</v>
      </c>
      <c r="B49" s="177"/>
      <c r="C49" s="178" t="s">
        <v>69</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36" customHeight="1" x14ac:dyDescent="0.2">
      <c r="A50" s="179" t="s">
        <v>24</v>
      </c>
      <c r="B50" s="180"/>
      <c r="C50" s="178" t="s">
        <v>71</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24" customHeight="1" x14ac:dyDescent="0.2">
      <c r="A51" s="176" t="s">
        <v>0</v>
      </c>
      <c r="B51" s="177"/>
      <c r="C51" s="178" t="s">
        <v>58</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24" customHeight="1" x14ac:dyDescent="0.2">
      <c r="A52" s="188" t="s">
        <v>44</v>
      </c>
      <c r="B52" s="188"/>
      <c r="C52" s="178" t="s">
        <v>50</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sheetData>
  <sheetProtection algorithmName="SHA-512" hashValue="MT4xWIZPVmzccnaue4HesCYgt0D4kXEQwKXxCVByC2UDMpXQPLKVTvlnrI1hTzJWjaKr7rVQij2duxLANYYXJQ==" saltValue="vYuXuRLKAF9qMtwqnNQkSw==" spinCount="100000" sheet="1" objects="1" scenarios="1"/>
  <mergeCells count="83">
    <mergeCell ref="A50:B50"/>
    <mergeCell ref="C50:AG50"/>
    <mergeCell ref="A51:B51"/>
    <mergeCell ref="C51:AG51"/>
    <mergeCell ref="A52:B52"/>
    <mergeCell ref="C52:AG52"/>
    <mergeCell ref="A47:B47"/>
    <mergeCell ref="C47:AG47"/>
    <mergeCell ref="A48:B48"/>
    <mergeCell ref="C48:AG48"/>
    <mergeCell ref="A49:B49"/>
    <mergeCell ref="C49:AG49"/>
    <mergeCell ref="A44:B44"/>
    <mergeCell ref="C44:AG44"/>
    <mergeCell ref="A45:B45"/>
    <mergeCell ref="C45:AG45"/>
    <mergeCell ref="A46:B46"/>
    <mergeCell ref="C46:AG46"/>
    <mergeCell ref="A41:B41"/>
    <mergeCell ref="C41:AG41"/>
    <mergeCell ref="A42:B42"/>
    <mergeCell ref="C42:AG42"/>
    <mergeCell ref="A43:B43"/>
    <mergeCell ref="C43:AG43"/>
    <mergeCell ref="A38:B38"/>
    <mergeCell ref="C38:AG38"/>
    <mergeCell ref="A39:B39"/>
    <mergeCell ref="C39:AG39"/>
    <mergeCell ref="A40:B40"/>
    <mergeCell ref="C40:AG40"/>
    <mergeCell ref="A35:B35"/>
    <mergeCell ref="C35:AG35"/>
    <mergeCell ref="A36:B36"/>
    <mergeCell ref="C36:AG36"/>
    <mergeCell ref="A37:B37"/>
    <mergeCell ref="C37:AG37"/>
    <mergeCell ref="A32:B32"/>
    <mergeCell ref="C32:AG32"/>
    <mergeCell ref="A33:B33"/>
    <mergeCell ref="C33:AG33"/>
    <mergeCell ref="A34:B34"/>
    <mergeCell ref="C34:AG34"/>
    <mergeCell ref="A29:B29"/>
    <mergeCell ref="C29:AG29"/>
    <mergeCell ref="A30:B30"/>
    <mergeCell ref="C30:AG30"/>
    <mergeCell ref="A31:B31"/>
    <mergeCell ref="C31:AG31"/>
    <mergeCell ref="AC8:AE8"/>
    <mergeCell ref="AF8:AF9"/>
    <mergeCell ref="AG8:AG9"/>
    <mergeCell ref="A27:B27"/>
    <mergeCell ref="C27:AG27"/>
    <mergeCell ref="C8:C9"/>
    <mergeCell ref="D8:D9"/>
    <mergeCell ref="E8:E9"/>
    <mergeCell ref="A28:B28"/>
    <mergeCell ref="C28:AG28"/>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19" priority="2" operator="containsText" text="Bajo">
      <formula>NOT(ISERROR(SEARCH("Bajo",AG1)))</formula>
    </cfRule>
    <cfRule type="containsText" dxfId="18" priority="3" operator="containsText" text="Moderado">
      <formula>NOT(ISERROR(SEARCH("Moderado",AG1)))</formula>
    </cfRule>
    <cfRule type="containsText" dxfId="17" priority="4" operator="containsText" text="Critico">
      <formula>NOT(ISERROR(SEARCH("Critico",AG1)))</formula>
    </cfRule>
  </conditionalFormatting>
  <conditionalFormatting sqref="AF10:AF17">
    <cfRule type="colorScale" priority="1">
      <colorScale>
        <cfvo type="num" val="5"/>
        <cfvo type="num" val="8"/>
        <cfvo type="num" val="11"/>
        <color rgb="FF00B050"/>
        <color rgb="FFFFFF00"/>
        <color rgb="FFFF0000"/>
      </colorScale>
    </cfRule>
  </conditionalFormatting>
  <dataValidations disablePrompts="1" count="4">
    <dataValidation type="list" allowBlank="1" showInputMessage="1" showErrorMessage="1" sqref="I10:I17">
      <formula1>FORMATO</formula1>
    </dataValidation>
    <dataValidation type="list" allowBlank="1" showInputMessage="1" showErrorMessage="1" sqref="O10:O17">
      <formula1 xml:space="preserve"> Responsables</formula1>
    </dataValidation>
    <dataValidation type="list" allowBlank="1" showInputMessage="1" showErrorMessage="1" sqref="G10:G17">
      <formula1>Idioma</formula1>
    </dataValidation>
    <dataValidation type="list" allowBlank="1" showInputMessage="1" showErrorMessage="1" sqref="B10:B17">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[20]LISTA!#REF!</xm:f>
          </x14:formula1>
          <xm:sqref>H10:H17</xm:sqref>
        </x14:dataValidation>
        <x14:dataValidation type="list" allowBlank="1" showInputMessage="1" showErrorMessage="1">
          <x14:formula1>
            <xm:f>[20]LISTA!#REF!</xm:f>
          </x14:formula1>
          <xm:sqref>N10:N17</xm:sqref>
        </x14:dataValidation>
        <x14:dataValidation type="list" allowBlank="1" showInputMessage="1" showErrorMessage="1">
          <x14:formula1>
            <xm:f>[20]LISTA!#REF!</xm:f>
          </x14:formula1>
          <xm:sqref>M10:M17</xm:sqref>
        </x14:dataValidation>
        <x14:dataValidation type="list" allowBlank="1" showInputMessage="1" showErrorMessage="1">
          <x14:formula1>
            <xm:f>[20]LISTA!#REF!</xm:f>
          </x14:formula1>
          <xm:sqref>P10:P17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K21"/>
  <sheetViews>
    <sheetView zoomScale="70" zoomScaleNormal="70" workbookViewId="0">
      <selection activeCell="A19" sqref="A19"/>
    </sheetView>
  </sheetViews>
  <sheetFormatPr baseColWidth="10" defaultColWidth="10.28515625" defaultRowHeight="15" x14ac:dyDescent="0.2"/>
  <cols>
    <col min="1" max="1" width="4.140625" style="1" customWidth="1"/>
    <col min="2" max="2" width="31.85546875" style="1" customWidth="1"/>
    <col min="3" max="3" width="90.7109375" style="1" customWidth="1"/>
    <col min="4" max="5" width="19" style="1" customWidth="1"/>
    <col min="6" max="16384" width="10.28515625" style="1"/>
  </cols>
  <sheetData>
    <row r="1" spans="2:11" ht="26.25" customHeight="1" thickBot="1" x14ac:dyDescent="0.25"/>
    <row r="2" spans="2:11" ht="15.75" x14ac:dyDescent="0.2">
      <c r="B2" s="196"/>
      <c r="C2" s="199" t="s">
        <v>89</v>
      </c>
      <c r="D2" s="133" t="s">
        <v>174</v>
      </c>
      <c r="E2" s="135"/>
      <c r="F2" s="48"/>
      <c r="G2" s="48"/>
      <c r="H2" s="48"/>
      <c r="I2" s="48"/>
      <c r="J2" s="48"/>
      <c r="K2" s="48"/>
    </row>
    <row r="3" spans="2:11" ht="30" customHeight="1" x14ac:dyDescent="0.2">
      <c r="B3" s="197"/>
      <c r="C3" s="200"/>
      <c r="D3" s="50" t="s">
        <v>171</v>
      </c>
      <c r="E3" s="51" t="s">
        <v>170</v>
      </c>
      <c r="F3" s="34"/>
      <c r="G3" s="34"/>
      <c r="H3" s="34"/>
      <c r="I3" s="49"/>
      <c r="J3" s="34"/>
      <c r="K3" s="34"/>
    </row>
    <row r="4" spans="2:11" ht="16.5" customHeight="1" thickBot="1" x14ac:dyDescent="0.25">
      <c r="B4" s="198"/>
      <c r="C4" s="201"/>
      <c r="D4" s="202" t="s">
        <v>88</v>
      </c>
      <c r="E4" s="203"/>
      <c r="F4" s="34"/>
      <c r="G4" s="34"/>
      <c r="H4" s="34"/>
      <c r="I4" s="34"/>
      <c r="J4" s="34"/>
      <c r="K4" s="34"/>
    </row>
    <row r="5" spans="2:11" ht="20.25" customHeight="1" thickBot="1" x14ac:dyDescent="0.25">
      <c r="B5" s="238" t="s">
        <v>70</v>
      </c>
      <c r="C5" s="238"/>
      <c r="D5" s="238"/>
      <c r="E5" s="238"/>
    </row>
    <row r="6" spans="2:11" ht="33.75" customHeight="1" x14ac:dyDescent="0.2">
      <c r="B6" s="227" t="s">
        <v>2</v>
      </c>
      <c r="C6" s="207" t="s">
        <v>3</v>
      </c>
      <c r="D6" s="208"/>
      <c r="E6" s="209"/>
      <c r="F6" s="2"/>
      <c r="G6" s="2"/>
      <c r="H6" s="2"/>
      <c r="I6" s="2"/>
      <c r="J6" s="2"/>
    </row>
    <row r="7" spans="2:11" x14ac:dyDescent="0.2">
      <c r="B7" s="228"/>
      <c r="C7" s="239" t="s">
        <v>4</v>
      </c>
      <c r="D7" s="240"/>
      <c r="E7" s="241"/>
      <c r="F7" s="3"/>
      <c r="G7" s="3"/>
      <c r="H7" s="3"/>
      <c r="I7" s="3"/>
      <c r="J7" s="3"/>
    </row>
    <row r="8" spans="2:11" ht="15.75" thickBot="1" x14ac:dyDescent="0.25">
      <c r="B8" s="229"/>
      <c r="C8" s="242" t="s">
        <v>5</v>
      </c>
      <c r="D8" s="243"/>
      <c r="E8" s="244"/>
      <c r="F8" s="3"/>
      <c r="G8" s="3"/>
      <c r="H8" s="3"/>
      <c r="I8" s="3"/>
      <c r="J8" s="3"/>
    </row>
    <row r="9" spans="2:11" ht="32.25" customHeight="1" x14ac:dyDescent="0.2">
      <c r="B9" s="230" t="s">
        <v>6</v>
      </c>
      <c r="C9" s="235" t="s">
        <v>64</v>
      </c>
      <c r="D9" s="236"/>
      <c r="E9" s="237"/>
      <c r="F9" s="3"/>
      <c r="G9" s="3"/>
      <c r="H9" s="3"/>
      <c r="I9" s="3"/>
      <c r="J9" s="3"/>
    </row>
    <row r="10" spans="2:11" ht="33.75" customHeight="1" thickBot="1" x14ac:dyDescent="0.25">
      <c r="B10" s="231"/>
      <c r="C10" s="232" t="s">
        <v>32</v>
      </c>
      <c r="D10" s="233"/>
      <c r="E10" s="234"/>
      <c r="F10" s="3"/>
      <c r="G10" s="3"/>
      <c r="H10" s="3"/>
      <c r="I10" s="3"/>
      <c r="J10" s="3"/>
    </row>
    <row r="11" spans="2:11" ht="33.75" customHeight="1" thickBot="1" x14ac:dyDescent="0.25">
      <c r="B11" s="218" t="s">
        <v>7</v>
      </c>
      <c r="C11" s="224" t="s">
        <v>65</v>
      </c>
      <c r="D11" s="225"/>
      <c r="E11" s="226"/>
      <c r="F11" s="3"/>
      <c r="G11" s="3"/>
      <c r="H11" s="3"/>
      <c r="I11" s="3"/>
      <c r="J11" s="3"/>
    </row>
    <row r="12" spans="2:11" ht="33.75" customHeight="1" x14ac:dyDescent="0.2">
      <c r="B12" s="219"/>
      <c r="C12" s="207" t="s">
        <v>8</v>
      </c>
      <c r="D12" s="208"/>
      <c r="E12" s="209"/>
    </row>
    <row r="13" spans="2:11" ht="30.75" customHeight="1" thickBot="1" x14ac:dyDescent="0.25">
      <c r="B13" s="219"/>
      <c r="C13" s="221" t="s">
        <v>66</v>
      </c>
      <c r="D13" s="222"/>
      <c r="E13" s="223"/>
    </row>
    <row r="14" spans="2:11" ht="33.75" customHeight="1" x14ac:dyDescent="0.2">
      <c r="B14" s="219"/>
      <c r="C14" s="207" t="s">
        <v>9</v>
      </c>
      <c r="D14" s="208"/>
      <c r="E14" s="209"/>
    </row>
    <row r="15" spans="2:11" ht="22.5" customHeight="1" thickBot="1" x14ac:dyDescent="0.25">
      <c r="B15" s="219"/>
      <c r="C15" s="221" t="s">
        <v>67</v>
      </c>
      <c r="D15" s="222"/>
      <c r="E15" s="223"/>
    </row>
    <row r="16" spans="2:11" ht="33.75" customHeight="1" x14ac:dyDescent="0.2">
      <c r="B16" s="219"/>
      <c r="C16" s="207" t="s">
        <v>10</v>
      </c>
      <c r="D16" s="208"/>
      <c r="E16" s="209"/>
      <c r="F16" s="4"/>
    </row>
    <row r="17" spans="2:6" ht="24" customHeight="1" thickBot="1" x14ac:dyDescent="0.25">
      <c r="B17" s="219"/>
      <c r="C17" s="210" t="s">
        <v>68</v>
      </c>
      <c r="D17" s="211"/>
      <c r="E17" s="212"/>
      <c r="F17" s="2"/>
    </row>
    <row r="18" spans="2:6" ht="33.75" customHeight="1" x14ac:dyDescent="0.2">
      <c r="B18" s="219"/>
      <c r="C18" s="213" t="s">
        <v>163</v>
      </c>
      <c r="D18" s="208"/>
      <c r="E18" s="214"/>
      <c r="F18" s="2"/>
    </row>
    <row r="19" spans="2:6" ht="31.5" customHeight="1" thickBot="1" x14ac:dyDescent="0.25">
      <c r="B19" s="220"/>
      <c r="C19" s="215" t="s">
        <v>164</v>
      </c>
      <c r="D19" s="216"/>
      <c r="E19" s="217"/>
      <c r="F19" s="2"/>
    </row>
    <row r="20" spans="2:6" ht="15.75" thickBot="1" x14ac:dyDescent="0.25"/>
    <row r="21" spans="2:6" ht="16.5" thickBot="1" x14ac:dyDescent="0.3">
      <c r="B21" s="204" t="s">
        <v>21</v>
      </c>
      <c r="C21" s="205"/>
      <c r="D21" s="205"/>
      <c r="E21" s="206"/>
    </row>
  </sheetData>
  <mergeCells count="23">
    <mergeCell ref="B9:B10"/>
    <mergeCell ref="C10:E10"/>
    <mergeCell ref="C6:E6"/>
    <mergeCell ref="C9:E9"/>
    <mergeCell ref="B5:E5"/>
    <mergeCell ref="C7:E7"/>
    <mergeCell ref="C8:E8"/>
    <mergeCell ref="B2:B4"/>
    <mergeCell ref="C2:C4"/>
    <mergeCell ref="D4:E4"/>
    <mergeCell ref="D2:E2"/>
    <mergeCell ref="B21:E21"/>
    <mergeCell ref="C16:E16"/>
    <mergeCell ref="C17:E17"/>
    <mergeCell ref="C18:E18"/>
    <mergeCell ref="C19:E19"/>
    <mergeCell ref="B11:B19"/>
    <mergeCell ref="C15:E15"/>
    <mergeCell ref="C12:E12"/>
    <mergeCell ref="C13:E13"/>
    <mergeCell ref="C14:E14"/>
    <mergeCell ref="C11:E11"/>
    <mergeCell ref="B6:B8"/>
  </mergeCells>
  <conditionalFormatting sqref="K2:K4">
    <cfRule type="containsText" dxfId="16" priority="1" operator="containsText" text="Bajo">
      <formula>NOT(ISERROR(SEARCH("Bajo",K2)))</formula>
    </cfRule>
    <cfRule type="containsText" dxfId="15" priority="2" operator="containsText" text="Moderado">
      <formula>NOT(ISERROR(SEARCH("Moderado",K2)))</formula>
    </cfRule>
    <cfRule type="containsText" dxfId="14" priority="3" operator="containsText" text="Critico">
      <formula>NOT(ISERROR(SEARCH("Critico",K2)))</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J17"/>
  <sheetViews>
    <sheetView topLeftCell="C1" workbookViewId="0">
      <selection activeCell="J2" sqref="J2"/>
    </sheetView>
  </sheetViews>
  <sheetFormatPr baseColWidth="10" defaultRowHeight="12.75" x14ac:dyDescent="0.2"/>
  <cols>
    <col min="2" max="2" width="50.28515625" bestFit="1" customWidth="1"/>
    <col min="3" max="3" width="14" customWidth="1"/>
    <col min="4" max="4" width="19.85546875" customWidth="1"/>
    <col min="5" max="5" width="25" customWidth="1"/>
    <col min="6" max="6" width="16.42578125" bestFit="1" customWidth="1"/>
    <col min="7" max="7" width="20" bestFit="1" customWidth="1"/>
    <col min="8" max="8" width="35.85546875" bestFit="1" customWidth="1"/>
  </cols>
  <sheetData>
    <row r="1" spans="2:10" ht="13.5" thickBot="1" x14ac:dyDescent="0.25">
      <c r="B1" s="13" t="s">
        <v>142</v>
      </c>
      <c r="C1" s="13" t="s">
        <v>108</v>
      </c>
      <c r="D1" s="13" t="s">
        <v>105</v>
      </c>
      <c r="E1" s="13" t="s">
        <v>94</v>
      </c>
      <c r="F1" s="13" t="s">
        <v>143</v>
      </c>
      <c r="G1" s="13" t="s">
        <v>160</v>
      </c>
      <c r="H1" s="13" t="s">
        <v>161</v>
      </c>
    </row>
    <row r="2" spans="2:10" ht="16.5" thickBot="1" x14ac:dyDescent="0.25">
      <c r="B2" t="s">
        <v>126</v>
      </c>
      <c r="C2" t="s">
        <v>91</v>
      </c>
      <c r="D2" t="s">
        <v>92</v>
      </c>
      <c r="E2" t="s">
        <v>118</v>
      </c>
      <c r="F2" t="s">
        <v>145</v>
      </c>
      <c r="G2" t="s">
        <v>48</v>
      </c>
      <c r="H2" s="37" t="s">
        <v>17</v>
      </c>
      <c r="I2" t="s">
        <v>175</v>
      </c>
      <c r="J2">
        <v>-1</v>
      </c>
    </row>
    <row r="3" spans="2:10" ht="16.5" thickBot="1" x14ac:dyDescent="0.25">
      <c r="B3" t="s">
        <v>127</v>
      </c>
      <c r="C3" t="s">
        <v>72</v>
      </c>
      <c r="D3" t="s">
        <v>147</v>
      </c>
      <c r="E3" t="s">
        <v>101</v>
      </c>
      <c r="F3" t="s">
        <v>93</v>
      </c>
      <c r="G3" t="s">
        <v>14</v>
      </c>
      <c r="H3" s="38" t="s">
        <v>22</v>
      </c>
      <c r="I3" t="s">
        <v>176</v>
      </c>
      <c r="J3">
        <v>1</v>
      </c>
    </row>
    <row r="4" spans="2:10" ht="16.5" thickBot="1" x14ac:dyDescent="0.25">
      <c r="B4" t="s">
        <v>128</v>
      </c>
      <c r="C4" t="s">
        <v>73</v>
      </c>
      <c r="D4" t="s">
        <v>106</v>
      </c>
      <c r="E4" t="s">
        <v>117</v>
      </c>
      <c r="F4" t="s">
        <v>146</v>
      </c>
      <c r="G4" t="s">
        <v>51</v>
      </c>
      <c r="H4" s="38" t="s">
        <v>16</v>
      </c>
      <c r="I4" t="s">
        <v>177</v>
      </c>
      <c r="J4">
        <v>-1</v>
      </c>
    </row>
    <row r="5" spans="2:10" ht="16.5" thickBot="1" x14ac:dyDescent="0.25">
      <c r="B5" t="s">
        <v>129</v>
      </c>
      <c r="C5" t="s">
        <v>110</v>
      </c>
      <c r="D5" t="s">
        <v>115</v>
      </c>
      <c r="E5" t="s">
        <v>102</v>
      </c>
      <c r="F5" t="s">
        <v>144</v>
      </c>
      <c r="G5" t="s">
        <v>157</v>
      </c>
      <c r="H5" s="39" t="s">
        <v>15</v>
      </c>
      <c r="J5">
        <v>1</v>
      </c>
    </row>
    <row r="6" spans="2:10" x14ac:dyDescent="0.2">
      <c r="B6" t="s">
        <v>130</v>
      </c>
      <c r="C6" t="s">
        <v>111</v>
      </c>
      <c r="D6" t="s">
        <v>148</v>
      </c>
      <c r="E6" t="s">
        <v>97</v>
      </c>
      <c r="G6" t="s">
        <v>158</v>
      </c>
    </row>
    <row r="7" spans="2:10" x14ac:dyDescent="0.2">
      <c r="B7" t="s">
        <v>131</v>
      </c>
      <c r="C7" t="s">
        <v>109</v>
      </c>
      <c r="D7" t="s">
        <v>149</v>
      </c>
      <c r="E7" t="s">
        <v>98</v>
      </c>
      <c r="G7" t="s">
        <v>159</v>
      </c>
    </row>
    <row r="8" spans="2:10" x14ac:dyDescent="0.2">
      <c r="B8" t="s">
        <v>132</v>
      </c>
      <c r="C8" t="s">
        <v>167</v>
      </c>
      <c r="D8" t="s">
        <v>150</v>
      </c>
      <c r="E8" t="s">
        <v>99</v>
      </c>
    </row>
    <row r="9" spans="2:10" x14ac:dyDescent="0.2">
      <c r="B9" t="s">
        <v>133</v>
      </c>
      <c r="C9" t="s">
        <v>168</v>
      </c>
      <c r="E9" t="s">
        <v>100</v>
      </c>
    </row>
    <row r="10" spans="2:10" x14ac:dyDescent="0.2">
      <c r="B10" t="s">
        <v>134</v>
      </c>
      <c r="C10" t="s">
        <v>169</v>
      </c>
      <c r="E10" t="s">
        <v>103</v>
      </c>
    </row>
    <row r="11" spans="2:10" x14ac:dyDescent="0.2">
      <c r="B11" t="s">
        <v>135</v>
      </c>
      <c r="E11" t="s">
        <v>95</v>
      </c>
    </row>
    <row r="12" spans="2:10" x14ac:dyDescent="0.2">
      <c r="B12" t="s">
        <v>136</v>
      </c>
      <c r="E12" t="s">
        <v>104</v>
      </c>
    </row>
    <row r="13" spans="2:10" x14ac:dyDescent="0.2">
      <c r="B13" t="s">
        <v>137</v>
      </c>
      <c r="E13" t="s">
        <v>96</v>
      </c>
    </row>
    <row r="14" spans="2:10" x14ac:dyDescent="0.2">
      <c r="B14" t="s">
        <v>138</v>
      </c>
      <c r="E14" t="s">
        <v>107</v>
      </c>
    </row>
    <row r="15" spans="2:10" x14ac:dyDescent="0.2">
      <c r="B15" t="s">
        <v>139</v>
      </c>
      <c r="E15" t="s">
        <v>116</v>
      </c>
    </row>
    <row r="16" spans="2:10" x14ac:dyDescent="0.2">
      <c r="B16" t="s">
        <v>140</v>
      </c>
      <c r="E16" t="s">
        <v>90</v>
      </c>
    </row>
    <row r="17" spans="2:2" x14ac:dyDescent="0.2">
      <c r="B17" t="s">
        <v>141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3:C6"/>
  <sheetViews>
    <sheetView workbookViewId="0">
      <selection activeCell="C12" sqref="C12"/>
    </sheetView>
  </sheetViews>
  <sheetFormatPr baseColWidth="10" defaultRowHeight="12.75" x14ac:dyDescent="0.2"/>
  <cols>
    <col min="2" max="2" width="27.42578125" bestFit="1" customWidth="1"/>
    <col min="3" max="3" width="5.5703125" bestFit="1" customWidth="1"/>
  </cols>
  <sheetData>
    <row r="3" spans="2:3" x14ac:dyDescent="0.2">
      <c r="B3" s="27" t="s">
        <v>151</v>
      </c>
      <c r="C3" s="18" t="s">
        <v>114</v>
      </c>
    </row>
    <row r="4" spans="2:3" x14ac:dyDescent="0.2">
      <c r="B4" s="18" t="s">
        <v>112</v>
      </c>
      <c r="C4" s="28">
        <v>1</v>
      </c>
    </row>
    <row r="5" spans="2:3" x14ac:dyDescent="0.2">
      <c r="B5" s="18" t="s">
        <v>18</v>
      </c>
      <c r="C5" s="28">
        <v>19</v>
      </c>
    </row>
    <row r="6" spans="2:3" x14ac:dyDescent="0.2">
      <c r="B6" s="18" t="s">
        <v>113</v>
      </c>
      <c r="C6" s="28">
        <v>20</v>
      </c>
    </row>
  </sheetData>
  <conditionalFormatting sqref="B4:B5">
    <cfRule type="containsText" dxfId="13" priority="1" operator="containsText" text="Bajo">
      <formula>NOT(ISERROR(SEARCH("Bajo",B4)))</formula>
    </cfRule>
    <cfRule type="containsText" dxfId="12" priority="2" operator="containsText" text="Moderado">
      <formula>NOT(ISERROR(SEARCH("Moderado",B4)))</formula>
    </cfRule>
    <cfRule type="containsText" dxfId="11" priority="3" operator="containsText" text="Critico">
      <formula>NOT(ISERROR(SEARCH("Critico",B4)))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9"/>
  <sheetViews>
    <sheetView zoomScale="70" zoomScaleNormal="70"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15.75"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1.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7"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15.75"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3.5"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3.5"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16.5" thickBot="1" x14ac:dyDescent="0.25">
      <c r="A8" s="118" t="s">
        <v>11</v>
      </c>
      <c r="B8" s="118" t="s">
        <v>61</v>
      </c>
      <c r="C8" s="118" t="s">
        <v>45</v>
      </c>
      <c r="D8" s="118" t="s">
        <v>46</v>
      </c>
      <c r="E8" s="118" t="s">
        <v>28</v>
      </c>
      <c r="F8" s="118" t="s">
        <v>29</v>
      </c>
      <c r="G8" s="118" t="s">
        <v>26</v>
      </c>
      <c r="H8" s="118" t="s">
        <v>30</v>
      </c>
      <c r="I8" s="118" t="s">
        <v>31</v>
      </c>
      <c r="J8" s="171" t="s">
        <v>119</v>
      </c>
      <c r="K8" s="172"/>
      <c r="L8" s="14"/>
      <c r="M8" s="117"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3" thickBot="1" x14ac:dyDescent="0.25">
      <c r="A9" s="119"/>
      <c r="B9" s="119"/>
      <c r="C9" s="119"/>
      <c r="D9" s="119"/>
      <c r="E9" s="119"/>
      <c r="F9" s="119"/>
      <c r="G9" s="119"/>
      <c r="H9" s="119"/>
      <c r="I9" s="119"/>
      <c r="J9" s="116"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127</v>
      </c>
      <c r="C10" s="40">
        <v>10</v>
      </c>
      <c r="D10" s="40" t="s">
        <v>1196</v>
      </c>
      <c r="E10" s="105" t="s">
        <v>1197</v>
      </c>
      <c r="F10" s="106" t="s">
        <v>1198</v>
      </c>
      <c r="G10" s="96" t="s">
        <v>145</v>
      </c>
      <c r="H10" s="40" t="s">
        <v>150</v>
      </c>
      <c r="I10" s="40" t="s">
        <v>1199</v>
      </c>
      <c r="J10" s="40"/>
      <c r="K10" s="40" t="s">
        <v>268</v>
      </c>
      <c r="L10" s="40" t="s">
        <v>1200</v>
      </c>
      <c r="M10" s="40" t="s">
        <v>91</v>
      </c>
      <c r="N10" s="40" t="s">
        <v>175</v>
      </c>
      <c r="O10" s="40" t="s">
        <v>157</v>
      </c>
      <c r="P10" s="40" t="s">
        <v>16</v>
      </c>
      <c r="Q10" s="97"/>
      <c r="R10" s="97" t="s">
        <v>268</v>
      </c>
      <c r="S10" s="97"/>
      <c r="T10" s="40" t="s">
        <v>268</v>
      </c>
      <c r="U10" s="40"/>
      <c r="V10" s="40"/>
      <c r="W10" s="40"/>
      <c r="X10" s="40" t="s">
        <v>268</v>
      </c>
      <c r="Y10" s="40"/>
      <c r="Z10" s="40"/>
      <c r="AA10" s="40" t="s">
        <v>268</v>
      </c>
      <c r="AB10" s="40"/>
      <c r="AC10" s="40"/>
      <c r="AD10" s="40" t="s">
        <v>268</v>
      </c>
      <c r="AE10" s="40"/>
      <c r="AF10" s="40">
        <f>IF(Q10="x",1,0)+IF(R10="x",2,0)+IF(S10="x",3,0)+IF(T10="x",3,0)+IF(U10="x",2,0)+IF(V10="x",1,0)+IF(W10="x",3,0)+IF(X10="x",2,0)+IF(Y10="x",1,0)+IF(Z10="x",3,0)+IF(AA10="x",2,0)+IF(AB10="x",1,0)+IF(AC10="x",3,0)+IF(AD10="x",2,0)+IF(AE10="x",1,0)+(VLOOKUP(P10,[3]LISTA!$H$2:$J$5,3,FALSE))</f>
        <v>10</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153" x14ac:dyDescent="0.2">
      <c r="A11" s="20">
        <v>2</v>
      </c>
      <c r="B11" s="40" t="s">
        <v>127</v>
      </c>
      <c r="C11" s="40" t="s">
        <v>415</v>
      </c>
      <c r="D11" s="40" t="s">
        <v>1196</v>
      </c>
      <c r="E11" s="105" t="s">
        <v>1201</v>
      </c>
      <c r="F11" s="106" t="s">
        <v>1202</v>
      </c>
      <c r="G11" s="96" t="s">
        <v>145</v>
      </c>
      <c r="H11" s="40" t="s">
        <v>150</v>
      </c>
      <c r="I11" s="40" t="s">
        <v>1199</v>
      </c>
      <c r="J11" s="40"/>
      <c r="K11" s="40" t="s">
        <v>268</v>
      </c>
      <c r="L11" s="40" t="s">
        <v>1200</v>
      </c>
      <c r="M11" s="40" t="s">
        <v>91</v>
      </c>
      <c r="N11" s="40" t="s">
        <v>175</v>
      </c>
      <c r="O11" s="40" t="s">
        <v>157</v>
      </c>
      <c r="P11" s="40" t="s">
        <v>16</v>
      </c>
      <c r="Q11" s="97"/>
      <c r="R11" s="97" t="s">
        <v>268</v>
      </c>
      <c r="S11" s="97"/>
      <c r="T11" s="40" t="s">
        <v>268</v>
      </c>
      <c r="U11" s="40"/>
      <c r="V11" s="40"/>
      <c r="W11" s="40"/>
      <c r="X11" s="40" t="s">
        <v>268</v>
      </c>
      <c r="Y11" s="40"/>
      <c r="Z11" s="40" t="s">
        <v>268</v>
      </c>
      <c r="AA11" s="40"/>
      <c r="AB11" s="40"/>
      <c r="AC11" s="40"/>
      <c r="AD11" s="40" t="s">
        <v>268</v>
      </c>
      <c r="AE11" s="40"/>
      <c r="AF11" s="40">
        <f>IF(Q11="x",1,0)+IF(R11="x",2,0)+IF(S11="x",3,0)+IF(T11="x",3,0)+IF(U11="x",2,0)+IF(V11="x",1,0)+IF(W11="x",3,0)+IF(X11="x",2,0)+IF(Y11="x",1,0)+IF(Z11="x",3,0)+IF(AA11="x",2,0)+IF(AB11="x",1,0)+IF(AC11="x",3,0)+IF(AD11="x",2,0)+IF(AE11="x",1,0)+(VLOOKUP(P11,[3]LISTA!$H$2:$J$5,3,FALSE))</f>
        <v>11</v>
      </c>
      <c r="AG11" s="43" t="str">
        <f t="shared" ref="AG11:AG34" si="0">IF(AF11&lt;=5,"Bajo",IF(AF11&gt;=11,"Critico",IF(AF11&lt;=10,"Moderado")))</f>
        <v>Critico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89.25" x14ac:dyDescent="0.2">
      <c r="A12" s="20">
        <v>3</v>
      </c>
      <c r="B12" s="40" t="s">
        <v>127</v>
      </c>
      <c r="C12" s="40" t="s">
        <v>415</v>
      </c>
      <c r="D12" s="40" t="s">
        <v>1196</v>
      </c>
      <c r="E12" s="105" t="s">
        <v>1203</v>
      </c>
      <c r="F12" s="106" t="s">
        <v>1204</v>
      </c>
      <c r="G12" s="96" t="s">
        <v>145</v>
      </c>
      <c r="H12" s="40" t="s">
        <v>150</v>
      </c>
      <c r="I12" s="40" t="s">
        <v>1199</v>
      </c>
      <c r="J12" s="40"/>
      <c r="K12" s="40" t="s">
        <v>268</v>
      </c>
      <c r="L12" s="40" t="s">
        <v>1200</v>
      </c>
      <c r="M12" s="40" t="s">
        <v>91</v>
      </c>
      <c r="N12" s="40" t="s">
        <v>175</v>
      </c>
      <c r="O12" s="40" t="s">
        <v>157</v>
      </c>
      <c r="P12" s="40" t="s">
        <v>16</v>
      </c>
      <c r="Q12" s="97"/>
      <c r="R12" s="97" t="s">
        <v>268</v>
      </c>
      <c r="S12" s="97"/>
      <c r="T12" s="40" t="s">
        <v>268</v>
      </c>
      <c r="U12" s="40"/>
      <c r="V12" s="40"/>
      <c r="W12" s="40"/>
      <c r="X12" s="40" t="s">
        <v>268</v>
      </c>
      <c r="Y12" s="40"/>
      <c r="Z12" s="40"/>
      <c r="AA12" s="40" t="s">
        <v>268</v>
      </c>
      <c r="AB12" s="40"/>
      <c r="AC12" s="40"/>
      <c r="AD12" s="40" t="s">
        <v>268</v>
      </c>
      <c r="AE12" s="40"/>
      <c r="AF12" s="40">
        <f>IF(Q12="x",1,0)+IF(R12="x",2,0)+IF(S12="x",3,0)+IF(T12="x",3,0)+IF(U12="x",2,0)+IF(V12="x",1,0)+IF(W12="x",3,0)+IF(X12="x",2,0)+IF(Y12="x",1,0)+IF(Z12="x",3,0)+IF(AA12="x",2,0)+IF(AB12="x",1,0)+IF(AC12="x",3,0)+IF(AD12="x",2,0)+IF(AE12="x",1,0)+(VLOOKUP(P12,[3]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63.75" x14ac:dyDescent="0.2">
      <c r="A13" s="20">
        <v>4</v>
      </c>
      <c r="B13" s="40" t="s">
        <v>127</v>
      </c>
      <c r="C13" s="40">
        <v>205</v>
      </c>
      <c r="D13" s="40" t="s">
        <v>1196</v>
      </c>
      <c r="E13" s="105" t="s">
        <v>1205</v>
      </c>
      <c r="F13" s="106" t="s">
        <v>1206</v>
      </c>
      <c r="G13" s="96" t="s">
        <v>145</v>
      </c>
      <c r="H13" s="40" t="s">
        <v>147</v>
      </c>
      <c r="I13" s="40" t="s">
        <v>1207</v>
      </c>
      <c r="J13" s="40" t="s">
        <v>268</v>
      </c>
      <c r="K13" s="40" t="s">
        <v>268</v>
      </c>
      <c r="L13" s="40" t="s">
        <v>1200</v>
      </c>
      <c r="M13" s="40" t="s">
        <v>91</v>
      </c>
      <c r="N13" s="40" t="s">
        <v>176</v>
      </c>
      <c r="O13" s="40" t="s">
        <v>157</v>
      </c>
      <c r="P13" s="40" t="s">
        <v>16</v>
      </c>
      <c r="Q13" s="97" t="s">
        <v>268</v>
      </c>
      <c r="R13" s="97"/>
      <c r="S13" s="97"/>
      <c r="T13" s="40"/>
      <c r="U13" s="40"/>
      <c r="V13" s="40" t="s">
        <v>268</v>
      </c>
      <c r="W13" s="40" t="s">
        <v>279</v>
      </c>
      <c r="X13" s="40" t="s">
        <v>279</v>
      </c>
      <c r="Y13" s="40" t="s">
        <v>268</v>
      </c>
      <c r="Z13" s="40"/>
      <c r="AA13" s="40"/>
      <c r="AB13" s="40" t="s">
        <v>268</v>
      </c>
      <c r="AC13" s="40"/>
      <c r="AD13" s="40"/>
      <c r="AE13" s="40" t="s">
        <v>268</v>
      </c>
      <c r="AF13" s="40">
        <f>IF(Q13="x",1,0)+IF(R13="x",2,0)+IF(S13="x",3,0)+IF(T13="x",3,0)+IF(U13="x",2,0)+IF(V13="x",1,0)+IF(W13="x",3,0)+IF(X13="x",2,0)+IF(Y13="x",1,0)+IF(Z13="x",3,0)+IF(AA13="x",2,0)+IF(AB13="x",1,0)+IF(AC13="x",3,0)+IF(AD13="x",2,0)+IF(AE13="x",1,0)+(VLOOKUP(P13,[3]LISTA!$H$2:$J$5,3,FALSE))</f>
        <v>4</v>
      </c>
      <c r="AG13" s="43" t="str">
        <f t="shared" si="0"/>
        <v>Bajo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51" x14ac:dyDescent="0.2">
      <c r="A14" s="20">
        <v>5</v>
      </c>
      <c r="B14" s="40" t="s">
        <v>127</v>
      </c>
      <c r="C14" s="40">
        <v>205</v>
      </c>
      <c r="D14" s="40" t="s">
        <v>1196</v>
      </c>
      <c r="E14" s="105" t="s">
        <v>1208</v>
      </c>
      <c r="F14" s="106" t="s">
        <v>1209</v>
      </c>
      <c r="G14" s="96" t="s">
        <v>145</v>
      </c>
      <c r="H14" s="40" t="s">
        <v>147</v>
      </c>
      <c r="I14" s="40" t="s">
        <v>118</v>
      </c>
      <c r="J14" s="40" t="s">
        <v>268</v>
      </c>
      <c r="K14" s="40" t="s">
        <v>268</v>
      </c>
      <c r="L14" s="40" t="s">
        <v>1200</v>
      </c>
      <c r="M14" s="40" t="s">
        <v>91</v>
      </c>
      <c r="N14" s="40" t="s">
        <v>176</v>
      </c>
      <c r="O14" s="40" t="s">
        <v>157</v>
      </c>
      <c r="P14" s="40" t="s">
        <v>16</v>
      </c>
      <c r="Q14" s="97" t="s">
        <v>268</v>
      </c>
      <c r="R14" s="97"/>
      <c r="S14" s="97"/>
      <c r="T14" s="40"/>
      <c r="U14" s="40"/>
      <c r="V14" s="40" t="s">
        <v>268</v>
      </c>
      <c r="W14" s="40" t="s">
        <v>279</v>
      </c>
      <c r="X14" s="40" t="s">
        <v>279</v>
      </c>
      <c r="Y14" s="40" t="s">
        <v>268</v>
      </c>
      <c r="Z14" s="40"/>
      <c r="AA14" s="40"/>
      <c r="AB14" s="40" t="s">
        <v>268</v>
      </c>
      <c r="AC14" s="40"/>
      <c r="AD14" s="40"/>
      <c r="AE14" s="40" t="s">
        <v>268</v>
      </c>
      <c r="AF14" s="40">
        <f>IF(Q14="x",1,0)+IF(R14="x",2,0)+IF(S14="x",3,0)+IF(T14="x",3,0)+IF(U14="x",2,0)+IF(V14="x",1,0)+IF(W14="x",3,0)+IF(X14="x",2,0)+IF(Y14="x",1,0)+IF(Z14="x",3,0)+IF(AA14="x",2,0)+IF(AB14="x",1,0)+IF(AC14="x",3,0)+IF(AD14="x",2,0)+IF(AE14="x",1,0)+(VLOOKUP(P14,[3]LISTA!$H$2:$J$5,3,FALSE))</f>
        <v>4</v>
      </c>
      <c r="AG14" s="43" t="str">
        <f t="shared" si="0"/>
        <v>Bajo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51" x14ac:dyDescent="0.2">
      <c r="A15" s="20">
        <v>6</v>
      </c>
      <c r="B15" s="40" t="s">
        <v>127</v>
      </c>
      <c r="C15" s="40">
        <v>205</v>
      </c>
      <c r="D15" s="40" t="s">
        <v>1196</v>
      </c>
      <c r="E15" s="105" t="s">
        <v>1210</v>
      </c>
      <c r="F15" s="106" t="s">
        <v>1211</v>
      </c>
      <c r="G15" s="96" t="s">
        <v>145</v>
      </c>
      <c r="H15" s="40" t="s">
        <v>150</v>
      </c>
      <c r="I15" s="40" t="s">
        <v>1212</v>
      </c>
      <c r="J15" s="40"/>
      <c r="K15" s="40" t="s">
        <v>268</v>
      </c>
      <c r="L15" s="40" t="s">
        <v>1200</v>
      </c>
      <c r="M15" s="40" t="s">
        <v>91</v>
      </c>
      <c r="N15" s="40" t="s">
        <v>176</v>
      </c>
      <c r="O15" s="40" t="s">
        <v>157</v>
      </c>
      <c r="P15" s="40" t="s">
        <v>16</v>
      </c>
      <c r="Q15" s="97"/>
      <c r="R15" s="97" t="s">
        <v>268</v>
      </c>
      <c r="S15" s="97"/>
      <c r="T15" s="40"/>
      <c r="U15" s="40" t="s">
        <v>268</v>
      </c>
      <c r="V15" s="40"/>
      <c r="W15" s="40" t="s">
        <v>279</v>
      </c>
      <c r="X15" s="40" t="s">
        <v>268</v>
      </c>
      <c r="Y15" s="40" t="s">
        <v>279</v>
      </c>
      <c r="Z15" s="40"/>
      <c r="AA15" s="40" t="s">
        <v>268</v>
      </c>
      <c r="AB15" s="40"/>
      <c r="AC15" s="40" t="s">
        <v>268</v>
      </c>
      <c r="AD15" s="40"/>
      <c r="AE15" s="40"/>
      <c r="AF15" s="40">
        <f>IF(Q15="x",1,0)+IF(R15="x",2,0)+IF(S15="x",3,0)+IF(T15="x",3,0)+IF(U15="x",2,0)+IF(V15="x",1,0)+IF(W15="x",3,0)+IF(X15="x",2,0)+IF(Y15="x",1,0)+IF(Z15="x",3,0)+IF(AA15="x",2,0)+IF(AB15="x",1,0)+IF(AC15="x",3,0)+IF(AD15="x",2,0)+IF(AE15="x",1,0)+(VLOOKUP(P15,[3]LISTA!$H$2:$J$5,3,FALSE))</f>
        <v>10</v>
      </c>
      <c r="AG15" s="43" t="str">
        <f t="shared" si="0"/>
        <v>Moderado</v>
      </c>
    </row>
    <row r="16" spans="1:208" s="24" customFormat="1" ht="51" x14ac:dyDescent="0.2">
      <c r="A16" s="20">
        <v>7</v>
      </c>
      <c r="B16" s="40" t="s">
        <v>127</v>
      </c>
      <c r="C16" s="40">
        <v>205</v>
      </c>
      <c r="D16" s="40" t="s">
        <v>1196</v>
      </c>
      <c r="E16" s="105" t="s">
        <v>1213</v>
      </c>
      <c r="F16" s="106" t="s">
        <v>1214</v>
      </c>
      <c r="G16" s="96" t="s">
        <v>145</v>
      </c>
      <c r="H16" s="40" t="s">
        <v>150</v>
      </c>
      <c r="I16" s="40" t="s">
        <v>1212</v>
      </c>
      <c r="J16" s="40"/>
      <c r="K16" s="40" t="s">
        <v>268</v>
      </c>
      <c r="L16" s="40" t="s">
        <v>1200</v>
      </c>
      <c r="M16" s="40" t="s">
        <v>91</v>
      </c>
      <c r="N16" s="40" t="s">
        <v>176</v>
      </c>
      <c r="O16" s="40" t="s">
        <v>157</v>
      </c>
      <c r="P16" s="40" t="s">
        <v>16</v>
      </c>
      <c r="Q16" s="97"/>
      <c r="R16" s="97" t="s">
        <v>268</v>
      </c>
      <c r="S16" s="97"/>
      <c r="T16" s="40"/>
      <c r="U16" s="40" t="s">
        <v>268</v>
      </c>
      <c r="V16" s="40"/>
      <c r="W16" s="40" t="s">
        <v>279</v>
      </c>
      <c r="X16" s="40" t="s">
        <v>268</v>
      </c>
      <c r="Y16" s="40" t="s">
        <v>279</v>
      </c>
      <c r="Z16" s="40"/>
      <c r="AA16" s="40" t="s">
        <v>268</v>
      </c>
      <c r="AB16" s="40"/>
      <c r="AC16" s="40" t="s">
        <v>268</v>
      </c>
      <c r="AD16" s="40"/>
      <c r="AE16" s="40"/>
      <c r="AF16" s="40">
        <f>IF(Q16="x",1,0)+IF(R16="x",2,0)+IF(S16="x",3,0)+IF(T16="x",3,0)+IF(U16="x",2,0)+IF(V16="x",1,0)+IF(W16="x",3,0)+IF(X16="x",2,0)+IF(Y16="x",1,0)+IF(Z16="x",3,0)+IF(AA16="x",2,0)+IF(AB16="x",1,0)+IF(AC16="x",3,0)+IF(AD16="x",2,0)+IF(AE16="x",1,0)+(VLOOKUP(P16,[3]LISTA!$H$2:$J$5,3,FALSE))</f>
        <v>10</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51" x14ac:dyDescent="0.2">
      <c r="A17" s="20">
        <v>8</v>
      </c>
      <c r="B17" s="40" t="s">
        <v>127</v>
      </c>
      <c r="C17" s="40">
        <v>205</v>
      </c>
      <c r="D17" s="40" t="s">
        <v>1196</v>
      </c>
      <c r="E17" s="105" t="s">
        <v>1215</v>
      </c>
      <c r="F17" s="106" t="s">
        <v>1216</v>
      </c>
      <c r="G17" s="96" t="s">
        <v>145</v>
      </c>
      <c r="H17" s="40" t="s">
        <v>147</v>
      </c>
      <c r="I17" s="40" t="s">
        <v>1217</v>
      </c>
      <c r="J17" s="40"/>
      <c r="K17" s="40" t="s">
        <v>268</v>
      </c>
      <c r="L17" s="40" t="s">
        <v>1200</v>
      </c>
      <c r="M17" s="40" t="s">
        <v>91</v>
      </c>
      <c r="N17" s="40" t="s">
        <v>176</v>
      </c>
      <c r="O17" s="40" t="s">
        <v>157</v>
      </c>
      <c r="P17" s="40" t="s">
        <v>16</v>
      </c>
      <c r="Q17" s="97" t="s">
        <v>268</v>
      </c>
      <c r="R17" s="97"/>
      <c r="S17" s="97"/>
      <c r="T17" s="40"/>
      <c r="U17" s="40"/>
      <c r="V17" s="40" t="s">
        <v>268</v>
      </c>
      <c r="W17" s="40" t="s">
        <v>279</v>
      </c>
      <c r="X17" s="40" t="s">
        <v>279</v>
      </c>
      <c r="Y17" s="40" t="s">
        <v>268</v>
      </c>
      <c r="Z17" s="40"/>
      <c r="AA17" s="40"/>
      <c r="AB17" s="40" t="s">
        <v>268</v>
      </c>
      <c r="AC17" s="40"/>
      <c r="AD17" s="40"/>
      <c r="AE17" s="40" t="s">
        <v>268</v>
      </c>
      <c r="AF17" s="40">
        <f>IF(Q17="x",1,0)+IF(R17="x",2,0)+IF(S17="x",3,0)+IF(T17="x",3,0)+IF(U17="x",2,0)+IF(V17="x",1,0)+IF(W17="x",3,0)+IF(X17="x",2,0)+IF(Y17="x",1,0)+IF(Z17="x",3,0)+IF(AA17="x",2,0)+IF(AB17="x",1,0)+IF(AC17="x",3,0)+IF(AD17="x",2,0)+IF(AE17="x",1,0)+(VLOOKUP(P17,[3]LISTA!$H$2:$J$5,3,FALSE))</f>
        <v>4</v>
      </c>
      <c r="AG17" s="43" t="str">
        <f t="shared" si="0"/>
        <v>Bajo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63.75" x14ac:dyDescent="0.2">
      <c r="A18" s="20">
        <v>9</v>
      </c>
      <c r="B18" s="40" t="s">
        <v>127</v>
      </c>
      <c r="C18" s="40">
        <v>205</v>
      </c>
      <c r="D18" s="40" t="s">
        <v>1196</v>
      </c>
      <c r="E18" s="105" t="s">
        <v>1218</v>
      </c>
      <c r="F18" s="106" t="s">
        <v>1219</v>
      </c>
      <c r="G18" s="96" t="s">
        <v>145</v>
      </c>
      <c r="H18" s="40" t="s">
        <v>147</v>
      </c>
      <c r="I18" s="40" t="s">
        <v>1207</v>
      </c>
      <c r="J18" s="40"/>
      <c r="K18" s="40" t="s">
        <v>268</v>
      </c>
      <c r="L18" s="40" t="s">
        <v>1200</v>
      </c>
      <c r="M18" s="40" t="s">
        <v>91</v>
      </c>
      <c r="N18" s="40" t="s">
        <v>176</v>
      </c>
      <c r="O18" s="40" t="s">
        <v>157</v>
      </c>
      <c r="P18" s="40" t="s">
        <v>16</v>
      </c>
      <c r="Q18" s="97"/>
      <c r="R18" s="97" t="s">
        <v>268</v>
      </c>
      <c r="S18" s="97"/>
      <c r="T18" s="40"/>
      <c r="U18" s="40"/>
      <c r="V18" s="40" t="s">
        <v>268</v>
      </c>
      <c r="W18" s="40" t="s">
        <v>279</v>
      </c>
      <c r="X18" s="40" t="s">
        <v>268</v>
      </c>
      <c r="Y18" s="40" t="s">
        <v>279</v>
      </c>
      <c r="Z18" s="40"/>
      <c r="AA18" s="40" t="s">
        <v>268</v>
      </c>
      <c r="AB18" s="40"/>
      <c r="AC18" s="40"/>
      <c r="AD18" s="40" t="s">
        <v>268</v>
      </c>
      <c r="AE18" s="40"/>
      <c r="AF18" s="40">
        <f>IF(Q18="x",1,0)+IF(R18="x",2,0)+IF(S18="x",3,0)+IF(T18="x",3,0)+IF(U18="x",2,0)+IF(V18="x",1,0)+IF(W18="x",3,0)+IF(X18="x",2,0)+IF(Y18="x",1,0)+IF(Z18="x",3,0)+IF(AA18="x",2,0)+IF(AB18="x",1,0)+IF(AC18="x",3,0)+IF(AD18="x",2,0)+IF(AE18="x",1,0)+(VLOOKUP(P18,[3]LISTA!$H$2:$J$5,3,FALSE))</f>
        <v>8</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63.75" x14ac:dyDescent="0.2">
      <c r="A19" s="20">
        <v>10</v>
      </c>
      <c r="B19" s="40" t="s">
        <v>127</v>
      </c>
      <c r="C19" s="40">
        <v>205</v>
      </c>
      <c r="D19" s="40" t="s">
        <v>1196</v>
      </c>
      <c r="E19" s="105" t="s">
        <v>1220</v>
      </c>
      <c r="F19" s="106" t="s">
        <v>1221</v>
      </c>
      <c r="G19" s="96" t="s">
        <v>145</v>
      </c>
      <c r="H19" s="40" t="s">
        <v>147</v>
      </c>
      <c r="I19" s="40" t="s">
        <v>1207</v>
      </c>
      <c r="J19" s="40"/>
      <c r="K19" s="40" t="s">
        <v>268</v>
      </c>
      <c r="L19" s="40" t="s">
        <v>1200</v>
      </c>
      <c r="M19" s="40" t="s">
        <v>91</v>
      </c>
      <c r="N19" s="40" t="s">
        <v>176</v>
      </c>
      <c r="O19" s="40" t="s">
        <v>157</v>
      </c>
      <c r="P19" s="40" t="s">
        <v>16</v>
      </c>
      <c r="Q19" s="97"/>
      <c r="R19" s="97" t="s">
        <v>268</v>
      </c>
      <c r="S19" s="97"/>
      <c r="T19" s="40"/>
      <c r="U19" s="40"/>
      <c r="V19" s="40" t="s">
        <v>268</v>
      </c>
      <c r="W19" s="40" t="s">
        <v>279</v>
      </c>
      <c r="X19" s="40" t="s">
        <v>268</v>
      </c>
      <c r="Y19" s="40" t="s">
        <v>279</v>
      </c>
      <c r="Z19" s="40"/>
      <c r="AA19" s="40" t="s">
        <v>268</v>
      </c>
      <c r="AB19" s="40"/>
      <c r="AC19" s="40"/>
      <c r="AD19" s="40" t="s">
        <v>268</v>
      </c>
      <c r="AE19" s="40"/>
      <c r="AF19" s="40">
        <f>IF(Q19="x",1,0)+IF(R19="x",2,0)+IF(S19="x",3,0)+IF(T19="x",3,0)+IF(U19="x",2,0)+IF(V19="x",1,0)+IF(W19="x",3,0)+IF(X19="x",2,0)+IF(Y19="x",1,0)+IF(Z19="x",3,0)+IF(AA19="x",2,0)+IF(AB19="x",1,0)+IF(AC19="x",3,0)+IF(AD19="x",2,0)+IF(AE19="x",1,0)+(VLOOKUP(P19,[3]LISTA!$H$2:$J$5,3,FALSE))</f>
        <v>8</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51" x14ac:dyDescent="0.2">
      <c r="A20" s="20">
        <v>11</v>
      </c>
      <c r="B20" s="40" t="s">
        <v>127</v>
      </c>
      <c r="C20" s="40">
        <v>205</v>
      </c>
      <c r="D20" s="40" t="s">
        <v>1196</v>
      </c>
      <c r="E20" s="105" t="s">
        <v>1222</v>
      </c>
      <c r="F20" s="106" t="s">
        <v>1223</v>
      </c>
      <c r="G20" s="96" t="s">
        <v>145</v>
      </c>
      <c r="H20" s="40" t="s">
        <v>147</v>
      </c>
      <c r="I20" s="40" t="s">
        <v>1207</v>
      </c>
      <c r="J20" s="40"/>
      <c r="K20" s="40" t="s">
        <v>268</v>
      </c>
      <c r="L20" s="40" t="s">
        <v>1200</v>
      </c>
      <c r="M20" s="40" t="s">
        <v>91</v>
      </c>
      <c r="N20" s="40" t="s">
        <v>176</v>
      </c>
      <c r="O20" s="40" t="s">
        <v>157</v>
      </c>
      <c r="P20" s="40" t="s">
        <v>16</v>
      </c>
      <c r="Q20" s="97"/>
      <c r="R20" s="97" t="s">
        <v>268</v>
      </c>
      <c r="S20" s="97"/>
      <c r="T20" s="40"/>
      <c r="U20" s="40" t="s">
        <v>268</v>
      </c>
      <c r="V20" s="40"/>
      <c r="W20" s="40" t="s">
        <v>279</v>
      </c>
      <c r="X20" s="40" t="s">
        <v>268</v>
      </c>
      <c r="Y20" s="40" t="s">
        <v>279</v>
      </c>
      <c r="Z20" s="40" t="s">
        <v>268</v>
      </c>
      <c r="AA20" s="40"/>
      <c r="AB20" s="40"/>
      <c r="AC20" s="40" t="s">
        <v>268</v>
      </c>
      <c r="AD20" s="40"/>
      <c r="AE20" s="40"/>
      <c r="AF20" s="40">
        <f>IF(Q20="x",1,0)+IF(R20="x",2,0)+IF(S20="x",3,0)+IF(T20="x",3,0)+IF(U20="x",2,0)+IF(V20="x",1,0)+IF(W20="x",3,0)+IF(X20="x",2,0)+IF(Y20="x",1,0)+IF(Z20="x",3,0)+IF(AA20="x",2,0)+IF(AB20="x",1,0)+IF(AC20="x",3,0)+IF(AD20="x",2,0)+IF(AE20="x",1,0)+(VLOOKUP(P20,[3]LISTA!$H$2:$J$5,3,FALSE))</f>
        <v>11</v>
      </c>
      <c r="AG20" s="43" t="str">
        <f t="shared" si="0"/>
        <v>Critico</v>
      </c>
    </row>
    <row r="21" spans="1:208" s="24" customFormat="1" ht="76.5" x14ac:dyDescent="0.2">
      <c r="A21" s="20">
        <v>12</v>
      </c>
      <c r="B21" s="40" t="s">
        <v>127</v>
      </c>
      <c r="C21" s="40">
        <v>205</v>
      </c>
      <c r="D21" s="40" t="s">
        <v>1196</v>
      </c>
      <c r="E21" s="105" t="s">
        <v>1224</v>
      </c>
      <c r="F21" s="106" t="s">
        <v>1225</v>
      </c>
      <c r="G21" s="96" t="s">
        <v>145</v>
      </c>
      <c r="H21" s="40" t="s">
        <v>147</v>
      </c>
      <c r="I21" s="40" t="s">
        <v>1207</v>
      </c>
      <c r="J21" s="40"/>
      <c r="K21" s="40" t="s">
        <v>268</v>
      </c>
      <c r="L21" s="40" t="s">
        <v>1200</v>
      </c>
      <c r="M21" s="40" t="s">
        <v>91</v>
      </c>
      <c r="N21" s="40" t="s">
        <v>176</v>
      </c>
      <c r="O21" s="40" t="s">
        <v>157</v>
      </c>
      <c r="P21" s="40" t="s">
        <v>16</v>
      </c>
      <c r="Q21" s="97"/>
      <c r="R21" s="97" t="s">
        <v>268</v>
      </c>
      <c r="S21" s="97"/>
      <c r="T21" s="40"/>
      <c r="U21" s="40" t="s">
        <v>268</v>
      </c>
      <c r="V21" s="40"/>
      <c r="W21" s="40" t="s">
        <v>279</v>
      </c>
      <c r="X21" s="40" t="s">
        <v>268</v>
      </c>
      <c r="Y21" s="40" t="s">
        <v>279</v>
      </c>
      <c r="Z21" s="40" t="s">
        <v>268</v>
      </c>
      <c r="AA21" s="40"/>
      <c r="AB21" s="40"/>
      <c r="AC21" s="40"/>
      <c r="AD21" s="40"/>
      <c r="AE21" s="40" t="s">
        <v>268</v>
      </c>
      <c r="AF21" s="40">
        <f>IF(Q21="x",1,0)+IF(R21="x",2,0)+IF(S21="x",3,0)+IF(T21="x",3,0)+IF(U21="x",2,0)+IF(V21="x",1,0)+IF(W21="x",3,0)+IF(X21="x",2,0)+IF(Y21="x",1,0)+IF(Z21="x",3,0)+IF(AA21="x",2,0)+IF(AB21="x",1,0)+IF(AC21="x",3,0)+IF(AD21="x",2,0)+IF(AE21="x",1,0)+(VLOOKUP(P21,[3]LISTA!$H$2:$J$5,3,FALSE))</f>
        <v>9</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51" x14ac:dyDescent="0.2">
      <c r="A22" s="20">
        <v>13</v>
      </c>
      <c r="B22" s="40" t="s">
        <v>127</v>
      </c>
      <c r="C22" s="40">
        <v>205</v>
      </c>
      <c r="D22" s="40" t="s">
        <v>1196</v>
      </c>
      <c r="E22" s="105" t="s">
        <v>1226</v>
      </c>
      <c r="F22" s="106" t="s">
        <v>1227</v>
      </c>
      <c r="G22" s="96" t="s">
        <v>145</v>
      </c>
      <c r="H22" s="40" t="s">
        <v>147</v>
      </c>
      <c r="I22" s="40" t="s">
        <v>1207</v>
      </c>
      <c r="J22" s="40" t="s">
        <v>268</v>
      </c>
      <c r="K22" s="40" t="s">
        <v>268</v>
      </c>
      <c r="L22" s="40" t="s">
        <v>1200</v>
      </c>
      <c r="M22" s="40" t="s">
        <v>91</v>
      </c>
      <c r="N22" s="40" t="s">
        <v>177</v>
      </c>
      <c r="O22" s="40" t="s">
        <v>48</v>
      </c>
      <c r="P22" s="40" t="s">
        <v>16</v>
      </c>
      <c r="Q22" s="97"/>
      <c r="R22" s="97" t="s">
        <v>268</v>
      </c>
      <c r="S22" s="97"/>
      <c r="T22" s="40"/>
      <c r="U22" s="40"/>
      <c r="V22" s="40" t="s">
        <v>268</v>
      </c>
      <c r="W22" s="40" t="s">
        <v>279</v>
      </c>
      <c r="X22" s="40" t="s">
        <v>268</v>
      </c>
      <c r="Y22" s="40" t="s">
        <v>279</v>
      </c>
      <c r="Z22" s="40"/>
      <c r="AA22" s="40" t="s">
        <v>268</v>
      </c>
      <c r="AB22" s="40"/>
      <c r="AC22" s="40"/>
      <c r="AD22" s="40" t="s">
        <v>268</v>
      </c>
      <c r="AE22" s="40"/>
      <c r="AF22" s="40">
        <f>IF(Q22="x",1,0)+IF(R22="x",2,0)+IF(S22="x",3,0)+IF(T22="x",3,0)+IF(U22="x",2,0)+IF(V22="x",1,0)+IF(W22="x",3,0)+IF(X22="x",2,0)+IF(Y22="x",1,0)+IF(Z22="x",3,0)+IF(AA22="x",2,0)+IF(AB22="x",1,0)+IF(AC22="x",3,0)+IF(AD22="x",2,0)+IF(AE22="x",1,0)+(VLOOKUP(P22,[3]LISTA!$H$2:$J$5,3,FALSE))</f>
        <v>8</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63.75" x14ac:dyDescent="0.2">
      <c r="A23" s="20">
        <v>14</v>
      </c>
      <c r="B23" s="40" t="s">
        <v>127</v>
      </c>
      <c r="C23" s="40">
        <v>205</v>
      </c>
      <c r="D23" s="40" t="s">
        <v>1196</v>
      </c>
      <c r="E23" s="105" t="s">
        <v>1228</v>
      </c>
      <c r="F23" s="106" t="s">
        <v>1229</v>
      </c>
      <c r="G23" s="96" t="s">
        <v>145</v>
      </c>
      <c r="H23" s="40" t="s">
        <v>147</v>
      </c>
      <c r="I23" s="40" t="s">
        <v>1207</v>
      </c>
      <c r="J23" s="40" t="s">
        <v>268</v>
      </c>
      <c r="K23" s="40" t="s">
        <v>268</v>
      </c>
      <c r="L23" s="40" t="s">
        <v>1200</v>
      </c>
      <c r="M23" s="40" t="s">
        <v>91</v>
      </c>
      <c r="N23" s="40" t="s">
        <v>176</v>
      </c>
      <c r="O23" s="40" t="s">
        <v>157</v>
      </c>
      <c r="P23" s="40" t="s">
        <v>16</v>
      </c>
      <c r="Q23" s="97"/>
      <c r="R23" s="97" t="s">
        <v>268</v>
      </c>
      <c r="S23" s="97"/>
      <c r="T23" s="40"/>
      <c r="U23" s="40"/>
      <c r="V23" s="40" t="s">
        <v>268</v>
      </c>
      <c r="W23" s="40" t="s">
        <v>279</v>
      </c>
      <c r="X23" s="40" t="s">
        <v>268</v>
      </c>
      <c r="Y23" s="40" t="s">
        <v>279</v>
      </c>
      <c r="Z23" s="40"/>
      <c r="AA23" s="40" t="s">
        <v>268</v>
      </c>
      <c r="AB23" s="40"/>
      <c r="AC23" s="40"/>
      <c r="AD23" s="40" t="s">
        <v>268</v>
      </c>
      <c r="AE23" s="40"/>
      <c r="AF23" s="40">
        <f>IF(Q23="x",1,0)+IF(R23="x",2,0)+IF(S23="x",3,0)+IF(T23="x",3,0)+IF(U23="x",2,0)+IF(V23="x",1,0)+IF(W23="x",3,0)+IF(X23="x",2,0)+IF(Y23="x",1,0)+IF(Z23="x",3,0)+IF(AA23="x",2,0)+IF(AB23="x",1,0)+IF(AC23="x",3,0)+IF(AD23="x",2,0)+IF(AE23="x",1,0)+(VLOOKUP(P23,[3]LISTA!$H$2:$J$5,3,FALSE))</f>
        <v>8</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51" x14ac:dyDescent="0.2">
      <c r="A24" s="20">
        <v>15</v>
      </c>
      <c r="B24" s="40" t="s">
        <v>127</v>
      </c>
      <c r="C24" s="40">
        <v>205</v>
      </c>
      <c r="D24" s="40" t="s">
        <v>1196</v>
      </c>
      <c r="E24" s="105" t="s">
        <v>1230</v>
      </c>
      <c r="F24" s="106" t="s">
        <v>1231</v>
      </c>
      <c r="G24" s="96" t="s">
        <v>145</v>
      </c>
      <c r="H24" s="40" t="s">
        <v>147</v>
      </c>
      <c r="I24" s="40" t="s">
        <v>118</v>
      </c>
      <c r="J24" s="40" t="s">
        <v>268</v>
      </c>
      <c r="K24" s="40" t="s">
        <v>268</v>
      </c>
      <c r="L24" s="40" t="s">
        <v>1200</v>
      </c>
      <c r="M24" s="40" t="s">
        <v>91</v>
      </c>
      <c r="N24" s="40" t="s">
        <v>177</v>
      </c>
      <c r="O24" s="40" t="s">
        <v>48</v>
      </c>
      <c r="P24" s="40" t="s">
        <v>16</v>
      </c>
      <c r="Q24" s="97"/>
      <c r="R24" s="97" t="s">
        <v>268</v>
      </c>
      <c r="S24" s="97"/>
      <c r="T24" s="40"/>
      <c r="U24" s="40"/>
      <c r="V24" s="40" t="s">
        <v>268</v>
      </c>
      <c r="W24" s="40" t="s">
        <v>279</v>
      </c>
      <c r="X24" s="40" t="s">
        <v>268</v>
      </c>
      <c r="Y24" s="40" t="s">
        <v>279</v>
      </c>
      <c r="Z24" s="40" t="s">
        <v>268</v>
      </c>
      <c r="AA24" s="40"/>
      <c r="AB24" s="40"/>
      <c r="AC24" s="40" t="s">
        <v>268</v>
      </c>
      <c r="AD24" s="40"/>
      <c r="AE24" s="40"/>
      <c r="AF24" s="40">
        <f>IF(Q24="x",1,0)+IF(R24="x",2,0)+IF(S24="x",3,0)+IF(T24="x",3,0)+IF(U24="x",2,0)+IF(V24="x",1,0)+IF(W24="x",3,0)+IF(X24="x",2,0)+IF(Y24="x",1,0)+IF(Z24="x",3,0)+IF(AA24="x",2,0)+IF(AB24="x",1,0)+IF(AC24="x",3,0)+IF(AD24="x",2,0)+IF(AE24="x",1,0)+(VLOOKUP(P24,[3]LISTA!$H$2:$J$5,3,FALSE))</f>
        <v>10</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51" x14ac:dyDescent="0.2">
      <c r="A25" s="20">
        <v>16</v>
      </c>
      <c r="B25" s="40" t="s">
        <v>127</v>
      </c>
      <c r="C25" s="40">
        <v>205</v>
      </c>
      <c r="D25" s="40" t="s">
        <v>1196</v>
      </c>
      <c r="E25" s="105" t="s">
        <v>1232</v>
      </c>
      <c r="F25" s="106" t="s">
        <v>1233</v>
      </c>
      <c r="G25" s="96" t="s">
        <v>145</v>
      </c>
      <c r="H25" s="40" t="s">
        <v>147</v>
      </c>
      <c r="I25" s="40" t="s">
        <v>101</v>
      </c>
      <c r="J25" s="40"/>
      <c r="K25" s="40" t="s">
        <v>268</v>
      </c>
      <c r="L25" s="40" t="s">
        <v>1200</v>
      </c>
      <c r="M25" s="40" t="s">
        <v>91</v>
      </c>
      <c r="N25" s="40" t="s">
        <v>177</v>
      </c>
      <c r="O25" s="40" t="s">
        <v>157</v>
      </c>
      <c r="P25" s="40" t="s">
        <v>16</v>
      </c>
      <c r="Q25" s="97"/>
      <c r="R25" s="97" t="s">
        <v>268</v>
      </c>
      <c r="S25" s="97"/>
      <c r="T25" s="40"/>
      <c r="U25" s="40" t="s">
        <v>268</v>
      </c>
      <c r="V25" s="40"/>
      <c r="W25" s="40" t="s">
        <v>279</v>
      </c>
      <c r="X25" s="40" t="s">
        <v>268</v>
      </c>
      <c r="Y25" s="40" t="s">
        <v>279</v>
      </c>
      <c r="Z25" s="40"/>
      <c r="AA25" s="40" t="s">
        <v>268</v>
      </c>
      <c r="AB25" s="40"/>
      <c r="AC25" s="40"/>
      <c r="AD25" s="40"/>
      <c r="AE25" s="40" t="s">
        <v>268</v>
      </c>
      <c r="AF25" s="40">
        <f>IF(Q25="x",1,0)+IF(R25="x",2,0)+IF(S25="x",3,0)+IF(T25="x",3,0)+IF(U25="x",2,0)+IF(V25="x",1,0)+IF(W25="x",3,0)+IF(X25="x",2,0)+IF(Y25="x",1,0)+IF(Z25="x",3,0)+IF(AA25="x",2,0)+IF(AB25="x",1,0)+IF(AC25="x",3,0)+IF(AD25="x",2,0)+IF(AE25="x",1,0)+(VLOOKUP(P25,[3]LISTA!$H$2:$J$5,3,FALSE))</f>
        <v>8</v>
      </c>
      <c r="AG25" s="43" t="str">
        <f t="shared" si="0"/>
        <v>Moderado</v>
      </c>
    </row>
    <row r="26" spans="1:208" s="24" customFormat="1" ht="51" x14ac:dyDescent="0.2">
      <c r="A26" s="20">
        <v>17</v>
      </c>
      <c r="B26" s="40" t="s">
        <v>127</v>
      </c>
      <c r="C26" s="40">
        <v>205</v>
      </c>
      <c r="D26" s="40" t="s">
        <v>1196</v>
      </c>
      <c r="E26" s="105" t="s">
        <v>1234</v>
      </c>
      <c r="F26" s="106" t="s">
        <v>1235</v>
      </c>
      <c r="G26" s="96" t="s">
        <v>145</v>
      </c>
      <c r="H26" s="40" t="s">
        <v>147</v>
      </c>
      <c r="I26" s="40" t="s">
        <v>101</v>
      </c>
      <c r="J26" s="40" t="s">
        <v>268</v>
      </c>
      <c r="K26" s="40" t="s">
        <v>268</v>
      </c>
      <c r="L26" s="40" t="s">
        <v>1200</v>
      </c>
      <c r="M26" s="40" t="s">
        <v>91</v>
      </c>
      <c r="N26" s="40" t="s">
        <v>177</v>
      </c>
      <c r="O26" s="40" t="s">
        <v>157</v>
      </c>
      <c r="P26" s="40" t="s">
        <v>16</v>
      </c>
      <c r="Q26" s="97"/>
      <c r="R26" s="97" t="s">
        <v>268</v>
      </c>
      <c r="S26" s="97"/>
      <c r="T26" s="40" t="s">
        <v>268</v>
      </c>
      <c r="U26" s="40"/>
      <c r="V26" s="40"/>
      <c r="W26" s="40" t="s">
        <v>279</v>
      </c>
      <c r="X26" s="40" t="s">
        <v>268</v>
      </c>
      <c r="Y26" s="40" t="s">
        <v>279</v>
      </c>
      <c r="Z26" s="40" t="s">
        <v>268</v>
      </c>
      <c r="AA26" s="40"/>
      <c r="AB26" s="40"/>
      <c r="AC26" s="40" t="s">
        <v>268</v>
      </c>
      <c r="AD26" s="40"/>
      <c r="AE26" s="40"/>
      <c r="AF26" s="40">
        <f>IF(Q26="x",1,0)+IF(R26="x",2,0)+IF(S26="x",3,0)+IF(T26="x",3,0)+IF(U26="x",2,0)+IF(V26="x",1,0)+IF(W26="x",3,0)+IF(X26="x",2,0)+IF(Y26="x",1,0)+IF(Z26="x",3,0)+IF(AA26="x",2,0)+IF(AB26="x",1,0)+IF(AC26="x",3,0)+IF(AD26="x",2,0)+IF(AE26="x",1,0)+(VLOOKUP(P26,[3]LISTA!$H$2:$J$5,3,FALSE))</f>
        <v>12</v>
      </c>
      <c r="AG26" s="43" t="str">
        <f t="shared" si="0"/>
        <v>Critico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63.75" x14ac:dyDescent="0.2">
      <c r="A27" s="20">
        <v>18</v>
      </c>
      <c r="B27" s="40" t="s">
        <v>127</v>
      </c>
      <c r="C27" s="40">
        <v>205</v>
      </c>
      <c r="D27" s="40" t="s">
        <v>1196</v>
      </c>
      <c r="E27" s="105" t="s">
        <v>1236</v>
      </c>
      <c r="F27" s="106" t="s">
        <v>1237</v>
      </c>
      <c r="G27" s="96" t="s">
        <v>145</v>
      </c>
      <c r="H27" s="40" t="s">
        <v>147</v>
      </c>
      <c r="I27" s="40" t="s">
        <v>1207</v>
      </c>
      <c r="J27" s="40" t="s">
        <v>268</v>
      </c>
      <c r="K27" s="40" t="s">
        <v>268</v>
      </c>
      <c r="L27" s="40" t="s">
        <v>1200</v>
      </c>
      <c r="M27" s="40" t="s">
        <v>91</v>
      </c>
      <c r="N27" s="40" t="s">
        <v>176</v>
      </c>
      <c r="O27" s="40" t="s">
        <v>157</v>
      </c>
      <c r="P27" s="40" t="s">
        <v>16</v>
      </c>
      <c r="Q27" s="97"/>
      <c r="R27" s="97" t="s">
        <v>268</v>
      </c>
      <c r="S27" s="97"/>
      <c r="T27" s="40"/>
      <c r="U27" s="40"/>
      <c r="V27" s="40" t="s">
        <v>268</v>
      </c>
      <c r="W27" s="40" t="s">
        <v>279</v>
      </c>
      <c r="X27" s="40" t="s">
        <v>268</v>
      </c>
      <c r="Y27" s="40" t="s">
        <v>279</v>
      </c>
      <c r="Z27" s="40"/>
      <c r="AA27" s="40" t="s">
        <v>268</v>
      </c>
      <c r="AB27" s="40"/>
      <c r="AC27" s="40"/>
      <c r="AD27" s="40" t="s">
        <v>268</v>
      </c>
      <c r="AE27" s="40"/>
      <c r="AF27" s="40">
        <f>IF(Q27="x",1,0)+IF(R27="x",2,0)+IF(S27="x",3,0)+IF(T27="x",3,0)+IF(U27="x",2,0)+IF(V27="x",1,0)+IF(W27="x",3,0)+IF(X27="x",2,0)+IF(Y27="x",1,0)+IF(Z27="x",3,0)+IF(AA27="x",2,0)+IF(AB27="x",1,0)+IF(AC27="x",3,0)+IF(AD27="x",2,0)+IF(AE27="x",1,0)+(VLOOKUP(P27,[3]LISTA!$H$2:$J$5,3,FALSE))</f>
        <v>8</v>
      </c>
      <c r="AG27" s="43" t="str">
        <f t="shared" si="0"/>
        <v>Moderado</v>
      </c>
    </row>
    <row r="28" spans="1:208" s="24" customFormat="1" ht="51" x14ac:dyDescent="0.2">
      <c r="A28" s="20">
        <v>19</v>
      </c>
      <c r="B28" s="40" t="s">
        <v>127</v>
      </c>
      <c r="C28" s="40">
        <v>205</v>
      </c>
      <c r="D28" s="40" t="s">
        <v>1196</v>
      </c>
      <c r="E28" s="105" t="s">
        <v>1238</v>
      </c>
      <c r="F28" s="106" t="s">
        <v>1239</v>
      </c>
      <c r="G28" s="96" t="s">
        <v>145</v>
      </c>
      <c r="H28" s="40" t="s">
        <v>147</v>
      </c>
      <c r="I28" s="40" t="s">
        <v>118</v>
      </c>
      <c r="J28" s="40" t="s">
        <v>268</v>
      </c>
      <c r="K28" s="40" t="s">
        <v>268</v>
      </c>
      <c r="L28" s="40" t="s">
        <v>1200</v>
      </c>
      <c r="M28" s="40" t="s">
        <v>91</v>
      </c>
      <c r="N28" s="40" t="s">
        <v>177</v>
      </c>
      <c r="O28" s="40" t="s">
        <v>48</v>
      </c>
      <c r="P28" s="40" t="s">
        <v>16</v>
      </c>
      <c r="Q28" s="97"/>
      <c r="R28" s="97" t="s">
        <v>268</v>
      </c>
      <c r="S28" s="97"/>
      <c r="T28" s="40"/>
      <c r="U28" s="40"/>
      <c r="V28" s="40" t="s">
        <v>268</v>
      </c>
      <c r="W28" s="40" t="s">
        <v>279</v>
      </c>
      <c r="X28" s="40" t="s">
        <v>268</v>
      </c>
      <c r="Y28" s="40" t="s">
        <v>279</v>
      </c>
      <c r="Z28" s="40" t="s">
        <v>268</v>
      </c>
      <c r="AA28" s="40"/>
      <c r="AB28" s="40"/>
      <c r="AC28" s="40" t="s">
        <v>268</v>
      </c>
      <c r="AD28" s="40"/>
      <c r="AE28" s="40"/>
      <c r="AF28" s="40">
        <f>IF(Q28="x",1,0)+IF(R28="x",2,0)+IF(S28="x",3,0)+IF(T28="x",3,0)+IF(U28="x",2,0)+IF(V28="x",1,0)+IF(W28="x",3,0)+IF(X28="x",2,0)+IF(Y28="x",1,0)+IF(Z28="x",3,0)+IF(AA28="x",2,0)+IF(AB28="x",1,0)+IF(AC28="x",3,0)+IF(AD28="x",2,0)+IF(AE28="x",1,0)+(VLOOKUP(P28,[3]LISTA!$H$2:$J$5,3,FALSE))</f>
        <v>10</v>
      </c>
      <c r="AG28" s="43" t="str">
        <f t="shared" si="0"/>
        <v>Moderado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51" x14ac:dyDescent="0.2">
      <c r="A29" s="20">
        <v>20</v>
      </c>
      <c r="B29" s="40" t="s">
        <v>127</v>
      </c>
      <c r="C29" s="40">
        <v>205</v>
      </c>
      <c r="D29" s="40" t="s">
        <v>1196</v>
      </c>
      <c r="E29" s="105" t="s">
        <v>1240</v>
      </c>
      <c r="F29" s="106" t="s">
        <v>1241</v>
      </c>
      <c r="G29" s="96" t="s">
        <v>145</v>
      </c>
      <c r="H29" s="40" t="s">
        <v>147</v>
      </c>
      <c r="I29" s="40" t="s">
        <v>101</v>
      </c>
      <c r="J29" s="40"/>
      <c r="K29" s="40" t="s">
        <v>268</v>
      </c>
      <c r="L29" s="40" t="s">
        <v>1200</v>
      </c>
      <c r="M29" s="40" t="s">
        <v>91</v>
      </c>
      <c r="N29" s="40" t="s">
        <v>177</v>
      </c>
      <c r="O29" s="40" t="s">
        <v>48</v>
      </c>
      <c r="P29" s="40" t="s">
        <v>16</v>
      </c>
      <c r="Q29" s="97"/>
      <c r="R29" s="97" t="s">
        <v>268</v>
      </c>
      <c r="S29" s="97"/>
      <c r="T29" s="40"/>
      <c r="U29" s="40"/>
      <c r="V29" s="40" t="s">
        <v>268</v>
      </c>
      <c r="W29" s="40" t="s">
        <v>279</v>
      </c>
      <c r="X29" s="40" t="s">
        <v>268</v>
      </c>
      <c r="Y29" s="40" t="s">
        <v>279</v>
      </c>
      <c r="Z29" s="40" t="s">
        <v>268</v>
      </c>
      <c r="AA29" s="40"/>
      <c r="AB29" s="40"/>
      <c r="AC29" s="40" t="s">
        <v>268</v>
      </c>
      <c r="AD29" s="40"/>
      <c r="AE29" s="40"/>
      <c r="AF29" s="40">
        <f>IF(Q29="x",1,0)+IF(R29="x",2,0)+IF(S29="x",3,0)+IF(T29="x",3,0)+IF(U29="x",2,0)+IF(V29="x",1,0)+IF(W29="x",3,0)+IF(X29="x",2,0)+IF(Y29="x",1,0)+IF(Z29="x",3,0)+IF(AA29="x",2,0)+IF(AB29="x",1,0)+IF(AC29="x",3,0)+IF(AD29="x",2,0)+IF(AE29="x",1,0)+(VLOOKUP(P29,[3]LISTA!$H$2:$J$5,3,FALSE))</f>
        <v>10</v>
      </c>
      <c r="AG29" s="43" t="str">
        <f t="shared" si="0"/>
        <v>Moderado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s="26" customFormat="1" ht="51" x14ac:dyDescent="0.2">
      <c r="A30" s="20">
        <v>21</v>
      </c>
      <c r="B30" s="40" t="s">
        <v>127</v>
      </c>
      <c r="C30" s="40">
        <v>205</v>
      </c>
      <c r="D30" s="40" t="s">
        <v>1196</v>
      </c>
      <c r="E30" s="105" t="s">
        <v>1242</v>
      </c>
      <c r="F30" s="106" t="s">
        <v>1243</v>
      </c>
      <c r="G30" s="96" t="s">
        <v>145</v>
      </c>
      <c r="H30" s="40" t="s">
        <v>147</v>
      </c>
      <c r="I30" s="40" t="s">
        <v>101</v>
      </c>
      <c r="J30" s="40"/>
      <c r="K30" s="40" t="s">
        <v>268</v>
      </c>
      <c r="L30" s="40" t="s">
        <v>1200</v>
      </c>
      <c r="M30" s="40" t="s">
        <v>91</v>
      </c>
      <c r="N30" s="40" t="s">
        <v>176</v>
      </c>
      <c r="O30" s="40" t="s">
        <v>157</v>
      </c>
      <c r="P30" s="40" t="s">
        <v>16</v>
      </c>
      <c r="Q30" s="97"/>
      <c r="R30" s="97" t="s">
        <v>268</v>
      </c>
      <c r="S30" s="97"/>
      <c r="T30" s="40"/>
      <c r="U30" s="40"/>
      <c r="V30" s="40" t="s">
        <v>268</v>
      </c>
      <c r="W30" s="40" t="s">
        <v>279</v>
      </c>
      <c r="X30" s="40" t="s">
        <v>268</v>
      </c>
      <c r="Y30" s="40" t="s">
        <v>279</v>
      </c>
      <c r="Z30" s="40" t="s">
        <v>268</v>
      </c>
      <c r="AA30" s="40"/>
      <c r="AB30" s="40"/>
      <c r="AC30" s="40" t="s">
        <v>268</v>
      </c>
      <c r="AD30" s="40"/>
      <c r="AE30" s="40"/>
      <c r="AF30" s="40">
        <f>IF(Q30="x",1,0)+IF(R30="x",2,0)+IF(S30="x",3,0)+IF(T30="x",3,0)+IF(U30="x",2,0)+IF(V30="x",1,0)+IF(W30="x",3,0)+IF(X30="x",2,0)+IF(Y30="x",1,0)+IF(Z30="x",3,0)+IF(AA30="x",2,0)+IF(AB30="x",1,0)+IF(AC30="x",3,0)+IF(AD30="x",2,0)+IF(AE30="x",1,0)+(VLOOKUP(P30,[3]LISTA!$H$2:$J$5,3,FALSE))</f>
        <v>10</v>
      </c>
      <c r="AG30" s="43" t="str">
        <f t="shared" si="0"/>
        <v>Moderado</v>
      </c>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row>
    <row r="31" spans="1:208" s="26" customFormat="1" ht="51" x14ac:dyDescent="0.2">
      <c r="A31" s="20">
        <v>22</v>
      </c>
      <c r="B31" s="40" t="s">
        <v>127</v>
      </c>
      <c r="C31" s="40">
        <v>205</v>
      </c>
      <c r="D31" s="40" t="s">
        <v>1196</v>
      </c>
      <c r="E31" s="105" t="s">
        <v>1244</v>
      </c>
      <c r="F31" s="106" t="s">
        <v>1245</v>
      </c>
      <c r="G31" s="96" t="s">
        <v>145</v>
      </c>
      <c r="H31" s="40" t="s">
        <v>147</v>
      </c>
      <c r="I31" s="40" t="s">
        <v>101</v>
      </c>
      <c r="J31" s="40" t="s">
        <v>268</v>
      </c>
      <c r="K31" s="40" t="s">
        <v>268</v>
      </c>
      <c r="L31" s="40" t="s">
        <v>1200</v>
      </c>
      <c r="M31" s="40" t="s">
        <v>91</v>
      </c>
      <c r="N31" s="40" t="s">
        <v>176</v>
      </c>
      <c r="O31" s="40" t="s">
        <v>157</v>
      </c>
      <c r="P31" s="40" t="s">
        <v>16</v>
      </c>
      <c r="Q31" s="97" t="s">
        <v>268</v>
      </c>
      <c r="R31" s="97"/>
      <c r="S31" s="97"/>
      <c r="T31" s="40"/>
      <c r="U31" s="40"/>
      <c r="V31" s="40" t="s">
        <v>268</v>
      </c>
      <c r="W31" s="40" t="s">
        <v>279</v>
      </c>
      <c r="X31" s="40" t="s">
        <v>279</v>
      </c>
      <c r="Y31" s="40" t="s">
        <v>268</v>
      </c>
      <c r="Z31" s="40" t="s">
        <v>268</v>
      </c>
      <c r="AA31" s="40"/>
      <c r="AB31" s="40"/>
      <c r="AC31" s="40"/>
      <c r="AD31" s="40"/>
      <c r="AE31" s="40" t="s">
        <v>268</v>
      </c>
      <c r="AF31" s="40">
        <f>IF(Q31="x",1,0)+IF(R31="x",2,0)+IF(S31="x",3,0)+IF(T31="x",3,0)+IF(U31="x",2,0)+IF(V31="x",1,0)+IF(W31="x",3,0)+IF(X31="x",2,0)+IF(Y31="x",1,0)+IF(Z31="x",3,0)+IF(AA31="x",2,0)+IF(AB31="x",1,0)+IF(AC31="x",3,0)+IF(AD31="x",2,0)+IF(AE31="x",1,0)+(VLOOKUP(P31,[3]LISTA!$H$2:$J$5,3,FALSE))</f>
        <v>6</v>
      </c>
      <c r="AG31" s="43" t="str">
        <f t="shared" si="0"/>
        <v>Moderado</v>
      </c>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row>
    <row r="32" spans="1:208" s="26" customFormat="1" ht="51" x14ac:dyDescent="0.2">
      <c r="A32" s="20">
        <v>23</v>
      </c>
      <c r="B32" s="40" t="s">
        <v>127</v>
      </c>
      <c r="C32" s="40">
        <v>205</v>
      </c>
      <c r="D32" s="40" t="s">
        <v>1196</v>
      </c>
      <c r="E32" s="105" t="s">
        <v>1246</v>
      </c>
      <c r="F32" s="106" t="s">
        <v>1247</v>
      </c>
      <c r="G32" s="96" t="s">
        <v>145</v>
      </c>
      <c r="H32" s="40" t="s">
        <v>115</v>
      </c>
      <c r="I32" s="40" t="s">
        <v>1248</v>
      </c>
      <c r="J32" s="40"/>
      <c r="K32" s="40" t="s">
        <v>268</v>
      </c>
      <c r="L32" s="40" t="s">
        <v>1200</v>
      </c>
      <c r="M32" s="40" t="s">
        <v>91</v>
      </c>
      <c r="N32" s="40" t="s">
        <v>175</v>
      </c>
      <c r="O32" s="40" t="s">
        <v>157</v>
      </c>
      <c r="P32" s="40" t="s">
        <v>16</v>
      </c>
      <c r="Q32" s="97"/>
      <c r="R32" s="97" t="s">
        <v>268</v>
      </c>
      <c r="S32" s="97"/>
      <c r="T32" s="40" t="s">
        <v>268</v>
      </c>
      <c r="U32" s="40"/>
      <c r="V32" s="40"/>
      <c r="W32" s="40" t="s">
        <v>279</v>
      </c>
      <c r="X32" s="40" t="s">
        <v>268</v>
      </c>
      <c r="Y32" s="40" t="s">
        <v>279</v>
      </c>
      <c r="Z32" s="40" t="s">
        <v>268</v>
      </c>
      <c r="AA32" s="40"/>
      <c r="AB32" s="40"/>
      <c r="AC32" s="40"/>
      <c r="AD32" s="40" t="s">
        <v>268</v>
      </c>
      <c r="AE32" s="40"/>
      <c r="AF32" s="40">
        <f>IF(Q32="x",1,0)+IF(R32="x",2,0)+IF(S32="x",3,0)+IF(T32="x",3,0)+IF(U32="x",2,0)+IF(V32="x",1,0)+IF(W32="x",3,0)+IF(X32="x",2,0)+IF(Y32="x",1,0)+IF(Z32="x",3,0)+IF(AA32="x",2,0)+IF(AB32="x",1,0)+IF(AC32="x",3,0)+IF(AD32="x",2,0)+IF(AE32="x",1,0)+(VLOOKUP(P32,[3]LISTA!$H$2:$J$5,3,FALSE))</f>
        <v>11</v>
      </c>
      <c r="AG32" s="43" t="str">
        <f t="shared" si="0"/>
        <v>Critico</v>
      </c>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row>
    <row r="33" spans="1:208" s="26" customFormat="1" ht="51" x14ac:dyDescent="0.2">
      <c r="A33" s="20">
        <v>24</v>
      </c>
      <c r="B33" s="40" t="s">
        <v>127</v>
      </c>
      <c r="C33" s="40">
        <v>205</v>
      </c>
      <c r="D33" s="40" t="s">
        <v>1196</v>
      </c>
      <c r="E33" s="105" t="s">
        <v>1249</v>
      </c>
      <c r="F33" s="106" t="s">
        <v>1250</v>
      </c>
      <c r="G33" s="96" t="s">
        <v>145</v>
      </c>
      <c r="H33" s="40" t="s">
        <v>147</v>
      </c>
      <c r="I33" s="40" t="s">
        <v>101</v>
      </c>
      <c r="J33" s="40" t="s">
        <v>268</v>
      </c>
      <c r="K33" s="40" t="s">
        <v>268</v>
      </c>
      <c r="L33" s="40" t="s">
        <v>1200</v>
      </c>
      <c r="M33" s="40" t="s">
        <v>91</v>
      </c>
      <c r="N33" s="40" t="s">
        <v>176</v>
      </c>
      <c r="O33" s="40" t="s">
        <v>157</v>
      </c>
      <c r="P33" s="40" t="s">
        <v>16</v>
      </c>
      <c r="Q33" s="97" t="s">
        <v>268</v>
      </c>
      <c r="R33" s="97"/>
      <c r="S33" s="97"/>
      <c r="T33" s="40"/>
      <c r="U33" s="40"/>
      <c r="V33" s="40" t="s">
        <v>268</v>
      </c>
      <c r="W33" s="40" t="s">
        <v>279</v>
      </c>
      <c r="X33" s="40" t="s">
        <v>279</v>
      </c>
      <c r="Y33" s="40" t="s">
        <v>268</v>
      </c>
      <c r="Z33" s="40"/>
      <c r="AA33" s="40" t="s">
        <v>268</v>
      </c>
      <c r="AB33" s="40"/>
      <c r="AC33" s="40"/>
      <c r="AD33" s="40" t="s">
        <v>268</v>
      </c>
      <c r="AE33" s="40"/>
      <c r="AF33" s="40">
        <f>IF(Q33="x",1,0)+IF(R33="x",2,0)+IF(S33="x",3,0)+IF(T33="x",3,0)+IF(U33="x",2,0)+IF(V33="x",1,0)+IF(W33="x",3,0)+IF(X33="x",2,0)+IF(Y33="x",1,0)+IF(Z33="x",3,0)+IF(AA33="x",2,0)+IF(AB33="x",1,0)+IF(AC33="x",3,0)+IF(AD33="x",2,0)+IF(AE33="x",1,0)+(VLOOKUP(P33,[3]LISTA!$H$2:$J$5,3,FALSE))</f>
        <v>6</v>
      </c>
      <c r="AG33" s="43" t="str">
        <f t="shared" si="0"/>
        <v>Moderado</v>
      </c>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row>
    <row r="34" spans="1:208" s="26" customFormat="1" ht="51" x14ac:dyDescent="0.2">
      <c r="A34" s="20">
        <v>25</v>
      </c>
      <c r="B34" s="40" t="s">
        <v>127</v>
      </c>
      <c r="C34" s="40">
        <v>205</v>
      </c>
      <c r="D34" s="40" t="s">
        <v>1196</v>
      </c>
      <c r="E34" s="105" t="s">
        <v>1251</v>
      </c>
      <c r="F34" s="106" t="s">
        <v>1252</v>
      </c>
      <c r="G34" s="96" t="s">
        <v>145</v>
      </c>
      <c r="H34" s="40" t="s">
        <v>147</v>
      </c>
      <c r="I34" s="40" t="s">
        <v>101</v>
      </c>
      <c r="J34" s="40" t="s">
        <v>268</v>
      </c>
      <c r="K34" s="40" t="s">
        <v>268</v>
      </c>
      <c r="L34" s="40" t="s">
        <v>1200</v>
      </c>
      <c r="M34" s="40" t="s">
        <v>91</v>
      </c>
      <c r="N34" s="40" t="s">
        <v>176</v>
      </c>
      <c r="O34" s="40" t="s">
        <v>157</v>
      </c>
      <c r="P34" s="40" t="s">
        <v>16</v>
      </c>
      <c r="Q34" s="97"/>
      <c r="R34" s="97" t="s">
        <v>268</v>
      </c>
      <c r="S34" s="97"/>
      <c r="T34" s="40"/>
      <c r="U34" s="40"/>
      <c r="V34" s="40" t="s">
        <v>268</v>
      </c>
      <c r="W34" s="40" t="s">
        <v>279</v>
      </c>
      <c r="X34" s="40" t="s">
        <v>268</v>
      </c>
      <c r="Y34" s="40" t="s">
        <v>279</v>
      </c>
      <c r="Z34" s="40" t="s">
        <v>268</v>
      </c>
      <c r="AA34" s="40"/>
      <c r="AB34" s="40"/>
      <c r="AC34" s="40"/>
      <c r="AD34" s="40" t="s">
        <v>268</v>
      </c>
      <c r="AE34" s="40"/>
      <c r="AF34" s="40">
        <f>IF(Q34="x",1,0)+IF(R34="x",2,0)+IF(S34="x",3,0)+IF(T34="x",3,0)+IF(U34="x",2,0)+IF(V34="x",1,0)+IF(W34="x",3,0)+IF(X34="x",2,0)+IF(Y34="x",1,0)+IF(Z34="x",3,0)+IF(AA34="x",2,0)+IF(AB34="x",1,0)+IF(AC34="x",3,0)+IF(AD34="x",2,0)+IF(AE34="x",1,0)+(VLOOKUP(P34,[3]LISTA!$H$2:$J$5,3,FALSE))</f>
        <v>9</v>
      </c>
      <c r="AG34" s="43" t="str">
        <f t="shared" si="0"/>
        <v>Moderado</v>
      </c>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row>
    <row r="44" spans="1:208" s="6" customFormat="1" x14ac:dyDescent="0.2">
      <c r="A44" s="176" t="s">
        <v>25</v>
      </c>
      <c r="B44" s="177"/>
      <c r="C44" s="178" t="s">
        <v>43</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x14ac:dyDescent="0.2">
      <c r="A45" s="179" t="s">
        <v>33</v>
      </c>
      <c r="B45" s="180"/>
      <c r="C45" s="178" t="s">
        <v>62</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6" t="s">
        <v>11</v>
      </c>
      <c r="B46" s="177"/>
      <c r="C46" s="178" t="s">
        <v>40</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x14ac:dyDescent="0.2">
      <c r="A47" s="179" t="s">
        <v>45</v>
      </c>
      <c r="B47" s="180"/>
      <c r="C47" s="181" t="s">
        <v>52</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x14ac:dyDescent="0.2">
      <c r="A48" s="176" t="s">
        <v>46</v>
      </c>
      <c r="B48" s="177"/>
      <c r="C48" s="178" t="s">
        <v>53</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x14ac:dyDescent="0.2">
      <c r="A49" s="179" t="s">
        <v>28</v>
      </c>
      <c r="B49" s="180"/>
      <c r="C49" s="178" t="s">
        <v>41</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x14ac:dyDescent="0.2">
      <c r="A50" s="176" t="s">
        <v>29</v>
      </c>
      <c r="B50" s="177"/>
      <c r="C50" s="178" t="s">
        <v>54</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x14ac:dyDescent="0.2">
      <c r="A51" s="179" t="s">
        <v>26</v>
      </c>
      <c r="B51" s="180"/>
      <c r="C51" s="178" t="s">
        <v>42</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x14ac:dyDescent="0.2">
      <c r="A52" s="176" t="s">
        <v>30</v>
      </c>
      <c r="B52" s="177"/>
      <c r="C52" s="178" t="s">
        <v>55</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x14ac:dyDescent="0.2">
      <c r="A53" s="179" t="s">
        <v>31</v>
      </c>
      <c r="B53" s="180"/>
      <c r="C53" s="178" t="s">
        <v>56</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x14ac:dyDescent="0.2">
      <c r="A54" s="176" t="s">
        <v>57</v>
      </c>
      <c r="B54" s="177"/>
      <c r="C54" s="178" t="s">
        <v>63</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x14ac:dyDescent="0.2">
      <c r="A55" s="184" t="s">
        <v>12</v>
      </c>
      <c r="B55" s="185"/>
      <c r="C55" s="178" t="s">
        <v>13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x14ac:dyDescent="0.2">
      <c r="A56" s="186" t="s">
        <v>91</v>
      </c>
      <c r="B56" s="177"/>
      <c r="C56" s="178" t="s">
        <v>83</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x14ac:dyDescent="0.2">
      <c r="A57" s="187" t="s">
        <v>73</v>
      </c>
      <c r="B57" s="180"/>
      <c r="C57" s="178" t="s">
        <v>74</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x14ac:dyDescent="0.2">
      <c r="A58" s="186" t="s">
        <v>72</v>
      </c>
      <c r="B58" s="177"/>
      <c r="C58" s="178" t="s">
        <v>75</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x14ac:dyDescent="0.2">
      <c r="A59" s="187" t="s">
        <v>76</v>
      </c>
      <c r="B59" s="180"/>
      <c r="C59" s="178" t="s">
        <v>77</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x14ac:dyDescent="0.2">
      <c r="A60" s="189" t="s">
        <v>34</v>
      </c>
      <c r="B60" s="185"/>
      <c r="C60" s="178" t="s">
        <v>49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x14ac:dyDescent="0.2">
      <c r="A61" s="179" t="s">
        <v>35</v>
      </c>
      <c r="B61" s="180"/>
      <c r="C61" s="178" t="s">
        <v>59</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x14ac:dyDescent="0.2">
      <c r="A62" s="179" t="s">
        <v>36</v>
      </c>
      <c r="B62" s="180"/>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x14ac:dyDescent="0.2">
      <c r="A63" s="179" t="s">
        <v>38</v>
      </c>
      <c r="B63" s="180"/>
      <c r="C63" s="178" t="s">
        <v>39</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x14ac:dyDescent="0.2">
      <c r="A64" s="189" t="s">
        <v>152</v>
      </c>
      <c r="B64" s="185"/>
      <c r="C64" s="178" t="s">
        <v>153</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x14ac:dyDescent="0.2">
      <c r="A65" s="189" t="s">
        <v>34</v>
      </c>
      <c r="B65" s="185"/>
      <c r="C65" s="178" t="s">
        <v>84</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x14ac:dyDescent="0.2">
      <c r="A66" s="176" t="s">
        <v>23</v>
      </c>
      <c r="B66" s="177"/>
      <c r="C66" s="178" t="s">
        <v>69</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x14ac:dyDescent="0.2">
      <c r="A67" s="179" t="s">
        <v>24</v>
      </c>
      <c r="B67" s="180"/>
      <c r="C67" s="178" t="s">
        <v>71</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x14ac:dyDescent="0.2">
      <c r="A68" s="176" t="s">
        <v>0</v>
      </c>
      <c r="B68" s="177"/>
      <c r="C68" s="178" t="s">
        <v>58</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row r="69" spans="1:208" s="6" customFormat="1" x14ac:dyDescent="0.2">
      <c r="A69" s="188" t="s">
        <v>44</v>
      </c>
      <c r="B69" s="188"/>
      <c r="C69" s="178" t="s">
        <v>50</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row>
  </sheetData>
  <sheetProtection algorithmName="SHA-512" hashValue="7gdZBTB+8w25W5YcmC6oRq7Hwe5fEY5NFK7UINRz8x8M856lMgGovME+g6xwVPZoDEMFTQEgk+P5NUurlnfgEA==" saltValue="X7h6ZoX89oV6HGx8Wd3Zaw==" spinCount="100000" sheet="1" objects="1" scenarios="1"/>
  <mergeCells count="83">
    <mergeCell ref="A2:D4"/>
    <mergeCell ref="E2:Y4"/>
    <mergeCell ref="Z2:AG2"/>
    <mergeCell ref="Z3:AD3"/>
    <mergeCell ref="AE3:AG3"/>
    <mergeCell ref="Z4:AG4"/>
    <mergeCell ref="A5:AG5"/>
    <mergeCell ref="A6:L7"/>
    <mergeCell ref="M6:P7"/>
    <mergeCell ref="Q6:V7"/>
    <mergeCell ref="W6:AG7"/>
    <mergeCell ref="A45:B45"/>
    <mergeCell ref="C45:AG45"/>
    <mergeCell ref="O8:O9"/>
    <mergeCell ref="P8:P9"/>
    <mergeCell ref="Q8:S8"/>
    <mergeCell ref="T8:V8"/>
    <mergeCell ref="W8:Y8"/>
    <mergeCell ref="Z8:AB8"/>
    <mergeCell ref="F8:F9"/>
    <mergeCell ref="G8:G9"/>
    <mergeCell ref="H8:H9"/>
    <mergeCell ref="I8:I9"/>
    <mergeCell ref="J8:K8"/>
    <mergeCell ref="N8:N9"/>
    <mergeCell ref="A8:A9"/>
    <mergeCell ref="B8:B9"/>
    <mergeCell ref="AC8:AE8"/>
    <mergeCell ref="AF8:AF9"/>
    <mergeCell ref="AG8:AG9"/>
    <mergeCell ref="A44:B44"/>
    <mergeCell ref="C44:AG44"/>
    <mergeCell ref="C8:C9"/>
    <mergeCell ref="D8:D9"/>
    <mergeCell ref="E8:E9"/>
    <mergeCell ref="A46:B46"/>
    <mergeCell ref="C46:AG46"/>
    <mergeCell ref="A47:B47"/>
    <mergeCell ref="C47:AG47"/>
    <mergeCell ref="A48:B48"/>
    <mergeCell ref="C48:AG48"/>
    <mergeCell ref="A49:B49"/>
    <mergeCell ref="C49:AG49"/>
    <mergeCell ref="A50:B50"/>
    <mergeCell ref="C50:AG50"/>
    <mergeCell ref="A51:B51"/>
    <mergeCell ref="C51:AG51"/>
    <mergeCell ref="A52:B52"/>
    <mergeCell ref="C52:AG52"/>
    <mergeCell ref="A53:B53"/>
    <mergeCell ref="C53:AG53"/>
    <mergeCell ref="A54:B54"/>
    <mergeCell ref="C54:AG54"/>
    <mergeCell ref="A55:B55"/>
    <mergeCell ref="C55:AG55"/>
    <mergeCell ref="A56:B56"/>
    <mergeCell ref="C56:AG56"/>
    <mergeCell ref="A57:B57"/>
    <mergeCell ref="C57:AG57"/>
    <mergeCell ref="A58:B58"/>
    <mergeCell ref="C58:AG58"/>
    <mergeCell ref="A59:B59"/>
    <mergeCell ref="C59:AG59"/>
    <mergeCell ref="A60:B60"/>
    <mergeCell ref="C60:AG60"/>
    <mergeCell ref="A61:B61"/>
    <mergeCell ref="C61:AG61"/>
    <mergeCell ref="A62:B62"/>
    <mergeCell ref="C62:AG62"/>
    <mergeCell ref="A63:B63"/>
    <mergeCell ref="C63:AG63"/>
    <mergeCell ref="A64:B64"/>
    <mergeCell ref="C64:AG64"/>
    <mergeCell ref="A65:B65"/>
    <mergeCell ref="C65:AG65"/>
    <mergeCell ref="A66:B66"/>
    <mergeCell ref="C66:AG66"/>
    <mergeCell ref="A67:B67"/>
    <mergeCell ref="C67:AG67"/>
    <mergeCell ref="A68:B68"/>
    <mergeCell ref="C68:AG68"/>
    <mergeCell ref="A69:B69"/>
    <mergeCell ref="C69:AG69"/>
  </mergeCells>
  <conditionalFormatting sqref="AG1:AG7 AG10:AG27 AG35:AG1048576">
    <cfRule type="containsText" dxfId="67" priority="6" operator="containsText" text="Bajo">
      <formula>NOT(ISERROR(SEARCH("Bajo",AG1)))</formula>
    </cfRule>
    <cfRule type="containsText" dxfId="66" priority="7" operator="containsText" text="Moderado">
      <formula>NOT(ISERROR(SEARCH("Moderado",AG1)))</formula>
    </cfRule>
    <cfRule type="containsText" dxfId="65" priority="8" operator="containsText" text="Critico">
      <formula>NOT(ISERROR(SEARCH("Critico",AG1)))</formula>
    </cfRule>
  </conditionalFormatting>
  <conditionalFormatting sqref="AF10:AF29">
    <cfRule type="colorScale" priority="5">
      <colorScale>
        <cfvo type="num" val="5"/>
        <cfvo type="num" val="8"/>
        <cfvo type="num" val="11"/>
        <color rgb="FF00B050"/>
        <color rgb="FFFFFF00"/>
        <color rgb="FFFF0000"/>
      </colorScale>
    </cfRule>
  </conditionalFormatting>
  <conditionalFormatting sqref="AF30:AF34">
    <cfRule type="colorScale" priority="4">
      <colorScale>
        <cfvo type="num" val="5"/>
        <cfvo type="num" val="8"/>
        <cfvo type="num" val="11"/>
        <color rgb="FF00B050"/>
        <color rgb="FFFFFF00"/>
        <color rgb="FFFF0000"/>
      </colorScale>
    </cfRule>
  </conditionalFormatting>
  <conditionalFormatting sqref="AG28:AG34">
    <cfRule type="containsText" dxfId="64" priority="1" operator="containsText" text="Bajo">
      <formula>NOT(ISERROR(SEARCH("Bajo",AG28)))</formula>
    </cfRule>
    <cfRule type="containsText" dxfId="63" priority="2" operator="containsText" text="Moderado">
      <formula>NOT(ISERROR(SEARCH("Moderado",AG28)))</formula>
    </cfRule>
    <cfRule type="containsText" dxfId="62" priority="3" operator="containsText" text="Critico">
      <formula>NOT(ISERROR(SEARCH("Critico",AG28)))</formula>
    </cfRule>
  </conditionalFormatting>
  <dataValidations count="4">
    <dataValidation type="list" allowBlank="1" showInputMessage="1" showErrorMessage="1" sqref="I10:I29">
      <formula1>FORMATO</formula1>
    </dataValidation>
    <dataValidation type="list" allowBlank="1" showInputMessage="1" showErrorMessage="1" sqref="O10:O29">
      <formula1 xml:space="preserve"> Responsables</formula1>
    </dataValidation>
    <dataValidation type="list" allowBlank="1" showInputMessage="1" showErrorMessage="1" sqref="G10:G30">
      <formula1>Idioma</formula1>
    </dataValidation>
    <dataValidation type="list" allowBlank="1" showInputMessage="1" showErrorMessage="1" sqref="B10:B30">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[3]LISTA!#REF!</xm:f>
          </x14:formula1>
          <xm:sqref>H10:H29</xm:sqref>
        </x14:dataValidation>
        <x14:dataValidation type="list" allowBlank="1" showInputMessage="1" showErrorMessage="1">
          <x14:formula1>
            <xm:f>[3]LISTA!#REF!</xm:f>
          </x14:formula1>
          <xm:sqref>N10:N29</xm:sqref>
        </x14:dataValidation>
        <x14:dataValidation type="list" allowBlank="1" showInputMessage="1" showErrorMessage="1">
          <x14:formula1>
            <xm:f>[3]LISTA!#REF!</xm:f>
          </x14:formula1>
          <xm:sqref>M10:M29</xm:sqref>
        </x14:dataValidation>
        <x14:dataValidation type="list" allowBlank="1" showInputMessage="1" showErrorMessage="1">
          <x14:formula1>
            <xm:f>[3]LISTA!#REF!</xm:f>
          </x14:formula1>
          <xm:sqref>P10:P29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15"/>
  <sheetViews>
    <sheetView zoomScale="70" zoomScaleNormal="70" workbookViewId="0"/>
  </sheetViews>
  <sheetFormatPr baseColWidth="10" defaultColWidth="11.42578125" defaultRowHeight="12.75" x14ac:dyDescent="0.2"/>
  <cols>
    <col min="1" max="1" width="13.5703125" customWidth="1"/>
    <col min="2" max="2" width="29.85546875" customWidth="1"/>
    <col min="3" max="3" width="16.28515625" customWidth="1"/>
    <col min="4" max="4" width="27.42578125" customWidth="1"/>
    <col min="5" max="5" width="36.28515625" style="94"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3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25.5" x14ac:dyDescent="0.2">
      <c r="A10" s="40">
        <v>1</v>
      </c>
      <c r="B10" s="40" t="s">
        <v>128</v>
      </c>
      <c r="C10" s="65" t="s">
        <v>90</v>
      </c>
      <c r="D10" s="65" t="s">
        <v>90</v>
      </c>
      <c r="E10" s="66" t="s">
        <v>293</v>
      </c>
      <c r="F10" s="67" t="s">
        <v>294</v>
      </c>
      <c r="G10" s="68" t="s">
        <v>145</v>
      </c>
      <c r="H10" s="69" t="s">
        <v>92</v>
      </c>
      <c r="I10" s="69" t="s">
        <v>96</v>
      </c>
      <c r="J10" s="69"/>
      <c r="K10" s="70" t="s">
        <v>268</v>
      </c>
      <c r="L10" s="70" t="s">
        <v>295</v>
      </c>
      <c r="M10" s="70" t="s">
        <v>110</v>
      </c>
      <c r="N10" s="70" t="s">
        <v>175</v>
      </c>
      <c r="O10" s="70" t="s">
        <v>157</v>
      </c>
      <c r="P10" s="70" t="s">
        <v>16</v>
      </c>
      <c r="Q10" s="71"/>
      <c r="R10" s="71" t="s">
        <v>268</v>
      </c>
      <c r="S10" s="71"/>
      <c r="T10" s="72"/>
      <c r="U10" s="72" t="s">
        <v>268</v>
      </c>
      <c r="V10" s="72"/>
      <c r="W10" s="72"/>
      <c r="X10" s="72"/>
      <c r="Y10" s="72" t="s">
        <v>268</v>
      </c>
      <c r="Z10" s="72"/>
      <c r="AA10" s="72" t="s">
        <v>268</v>
      </c>
      <c r="AB10" s="72"/>
      <c r="AC10" s="72"/>
      <c r="AD10" s="72"/>
      <c r="AE10" s="72" t="s">
        <v>268</v>
      </c>
      <c r="AF10" s="40">
        <f>IF(Q10="x",1,0)+IF(R10="x",2,0)+IF(S10="x",3,0)+IF(T10="x",3,0)+IF(U10="x",2,0)+IF(V10="x",1,0)+IF(W10="x",3,0)+IF(X10="x",2,0)+IF(Y10="x",1,0)+IF(Z10="x",3,0)+IF(AA10="x",2,0)+IF(AB10="x",1,0)+IF(AC10="x",3,0)+IF(AD10="x",2,0)+IF(AE10="x",1,0)+(VLOOKUP(P10,[4]LISTA!$H$2:$J$5,3,FALSE))</f>
        <v>7</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38.25" x14ac:dyDescent="0.2">
      <c r="A11" s="20">
        <v>2</v>
      </c>
      <c r="B11" s="40" t="s">
        <v>128</v>
      </c>
      <c r="C11" s="65" t="s">
        <v>90</v>
      </c>
      <c r="D11" s="65" t="s">
        <v>90</v>
      </c>
      <c r="E11" s="67" t="s">
        <v>1176</v>
      </c>
      <c r="F11" s="67" t="s">
        <v>296</v>
      </c>
      <c r="G11" s="68" t="s">
        <v>145</v>
      </c>
      <c r="H11" s="69" t="s">
        <v>92</v>
      </c>
      <c r="I11" s="69" t="s">
        <v>297</v>
      </c>
      <c r="J11" s="69"/>
      <c r="K11" s="70" t="s">
        <v>268</v>
      </c>
      <c r="L11" s="70" t="s">
        <v>295</v>
      </c>
      <c r="M11" s="70" t="s">
        <v>73</v>
      </c>
      <c r="N11" s="70" t="s">
        <v>176</v>
      </c>
      <c r="O11" s="70" t="s">
        <v>157</v>
      </c>
      <c r="P11" s="69" t="s">
        <v>15</v>
      </c>
      <c r="Q11" s="71"/>
      <c r="R11" s="71"/>
      <c r="S11" s="71" t="s">
        <v>268</v>
      </c>
      <c r="T11" s="72"/>
      <c r="U11" s="72"/>
      <c r="V11" s="72" t="s">
        <v>268</v>
      </c>
      <c r="W11" s="72"/>
      <c r="X11" s="72" t="s">
        <v>268</v>
      </c>
      <c r="Y11" s="72"/>
      <c r="Z11" s="72"/>
      <c r="AA11" s="72"/>
      <c r="AB11" s="72" t="s">
        <v>268</v>
      </c>
      <c r="AC11" s="72"/>
      <c r="AD11" s="72" t="s">
        <v>268</v>
      </c>
      <c r="AE11" s="72"/>
      <c r="AF11" s="40">
        <f>IF(Q11="x",1,0)+IF(R11="x",2,0)+IF(S11="x",3,0)+IF(T11="x",3,0)+IF(U11="x",2,0)+IF(V11="x",1,0)+IF(W11="x",3,0)+IF(X11="x",2,0)+IF(Y11="x",1,0)+IF(Z11="x",3,0)+IF(AA11="x",2,0)+IF(AB11="x",1,0)+IF(AC11="x",3,0)+IF(AD11="x",2,0)+IF(AE11="x",1,0)+(VLOOKUP(P11,[4]LISTA!$H$2:$J$5,3,FALSE))</f>
        <v>10</v>
      </c>
      <c r="AG11" s="43" t="str">
        <f t="shared" ref="AG11:AG74"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38.25" x14ac:dyDescent="0.2">
      <c r="A12" s="20">
        <v>3</v>
      </c>
      <c r="B12" s="40" t="s">
        <v>128</v>
      </c>
      <c r="C12" s="65" t="s">
        <v>90</v>
      </c>
      <c r="D12" s="65" t="s">
        <v>90</v>
      </c>
      <c r="E12" s="67" t="s">
        <v>1177</v>
      </c>
      <c r="F12" s="67" t="s">
        <v>298</v>
      </c>
      <c r="G12" s="68" t="s">
        <v>145</v>
      </c>
      <c r="H12" s="69" t="s">
        <v>92</v>
      </c>
      <c r="I12" s="69" t="s">
        <v>299</v>
      </c>
      <c r="J12" s="69"/>
      <c r="K12" s="70" t="s">
        <v>268</v>
      </c>
      <c r="L12" s="70" t="s">
        <v>295</v>
      </c>
      <c r="M12" s="70" t="s">
        <v>73</v>
      </c>
      <c r="N12" s="70" t="s">
        <v>176</v>
      </c>
      <c r="O12" s="70" t="s">
        <v>157</v>
      </c>
      <c r="P12" s="69" t="s">
        <v>15</v>
      </c>
      <c r="Q12" s="71"/>
      <c r="R12" s="71"/>
      <c r="S12" s="71" t="s">
        <v>268</v>
      </c>
      <c r="T12" s="72"/>
      <c r="U12" s="72"/>
      <c r="V12" s="72" t="s">
        <v>268</v>
      </c>
      <c r="W12" s="72"/>
      <c r="X12" s="72" t="s">
        <v>268</v>
      </c>
      <c r="Y12" s="72"/>
      <c r="Z12" s="72"/>
      <c r="AA12" s="72"/>
      <c r="AB12" s="72" t="s">
        <v>268</v>
      </c>
      <c r="AC12" s="72"/>
      <c r="AD12" s="72" t="s">
        <v>268</v>
      </c>
      <c r="AE12" s="72"/>
      <c r="AF12" s="40">
        <f>IF(Q12="x",1,0)+IF(R12="x",2,0)+IF(S12="x",3,0)+IF(T12="x",3,0)+IF(U12="x",2,0)+IF(V12="x",1,0)+IF(W12="x",3,0)+IF(X12="x",2,0)+IF(Y12="x",1,0)+IF(Z12="x",3,0)+IF(AA12="x",2,0)+IF(AB12="x",1,0)+IF(AC12="x",3,0)+IF(AD12="x",2,0)+IF(AE12="x",1,0)+(VLOOKUP(P12,[4]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128</v>
      </c>
      <c r="C13" s="65" t="s">
        <v>90</v>
      </c>
      <c r="D13" s="65" t="s">
        <v>90</v>
      </c>
      <c r="E13" s="67" t="s">
        <v>1178</v>
      </c>
      <c r="F13" s="67" t="s">
        <v>1179</v>
      </c>
      <c r="G13" s="68" t="s">
        <v>145</v>
      </c>
      <c r="H13" s="69" t="s">
        <v>92</v>
      </c>
      <c r="I13" s="69" t="s">
        <v>96</v>
      </c>
      <c r="J13" s="69"/>
      <c r="K13" s="69" t="s">
        <v>268</v>
      </c>
      <c r="L13" s="69" t="s">
        <v>295</v>
      </c>
      <c r="M13" s="69" t="s">
        <v>110</v>
      </c>
      <c r="N13" s="70" t="s">
        <v>175</v>
      </c>
      <c r="O13" s="70" t="s">
        <v>157</v>
      </c>
      <c r="P13" s="70" t="s">
        <v>16</v>
      </c>
      <c r="Q13" s="71"/>
      <c r="R13" s="71" t="s">
        <v>268</v>
      </c>
      <c r="S13" s="71"/>
      <c r="T13" s="72" t="s">
        <v>268</v>
      </c>
      <c r="U13" s="72"/>
      <c r="V13" s="72"/>
      <c r="W13" s="72"/>
      <c r="X13" s="72" t="s">
        <v>268</v>
      </c>
      <c r="Y13" s="72"/>
      <c r="Z13" s="72" t="s">
        <v>268</v>
      </c>
      <c r="AA13" s="72"/>
      <c r="AB13" s="72"/>
      <c r="AC13" s="72"/>
      <c r="AD13" s="72" t="s">
        <v>268</v>
      </c>
      <c r="AE13" s="72"/>
      <c r="AF13" s="40">
        <f>IF(Q13="x",1,0)+IF(R13="x",2,0)+IF(S13="x",3,0)+IF(T13="x",3,0)+IF(U13="x",2,0)+IF(V13="x",1,0)+IF(W13="x",3,0)+IF(X13="x",2,0)+IF(Y13="x",1,0)+IF(Z13="x",3,0)+IF(AA13="x",2,0)+IF(AB13="x",1,0)+IF(AC13="x",3,0)+IF(AD13="x",2,0)+IF(AE13="x",1,0)+(VLOOKUP(P13,[4]LISTA!$H$2:$J$5,3,FALSE))</f>
        <v>11</v>
      </c>
      <c r="AG13" s="43" t="str">
        <f t="shared" si="0"/>
        <v>Critico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128</v>
      </c>
      <c r="C14" s="65" t="s">
        <v>90</v>
      </c>
      <c r="D14" s="65" t="s">
        <v>90</v>
      </c>
      <c r="E14" s="67" t="s">
        <v>1178</v>
      </c>
      <c r="F14" s="67" t="s">
        <v>1180</v>
      </c>
      <c r="G14" s="68" t="s">
        <v>145</v>
      </c>
      <c r="H14" s="69" t="s">
        <v>92</v>
      </c>
      <c r="I14" s="69" t="s">
        <v>96</v>
      </c>
      <c r="J14" s="69"/>
      <c r="K14" s="69" t="s">
        <v>268</v>
      </c>
      <c r="L14" s="69" t="s">
        <v>295</v>
      </c>
      <c r="M14" s="69" t="s">
        <v>110</v>
      </c>
      <c r="N14" s="70" t="s">
        <v>175</v>
      </c>
      <c r="O14" s="70" t="s">
        <v>157</v>
      </c>
      <c r="P14" s="70" t="s">
        <v>16</v>
      </c>
      <c r="Q14" s="71"/>
      <c r="R14" s="71" t="s">
        <v>268</v>
      </c>
      <c r="S14" s="71"/>
      <c r="T14" s="72"/>
      <c r="U14" s="72" t="s">
        <v>268</v>
      </c>
      <c r="V14" s="72"/>
      <c r="W14" s="72" t="s">
        <v>268</v>
      </c>
      <c r="X14" s="72"/>
      <c r="Y14" s="72"/>
      <c r="Z14" s="72"/>
      <c r="AA14" s="72"/>
      <c r="AB14" s="72" t="s">
        <v>268</v>
      </c>
      <c r="AC14" s="72"/>
      <c r="AD14" s="72"/>
      <c r="AE14" s="72" t="s">
        <v>268</v>
      </c>
      <c r="AF14" s="40">
        <f>IF(Q14="x",1,0)+IF(R14="x",2,0)+IF(S14="x",3,0)+IF(T14="x",3,0)+IF(U14="x",2,0)+IF(V14="x",1,0)+IF(W14="x",3,0)+IF(X14="x",2,0)+IF(Y14="x",1,0)+IF(Z14="x",3,0)+IF(AA14="x",2,0)+IF(AB14="x",1,0)+IF(AC14="x",3,0)+IF(AD14="x",2,0)+IF(AE14="x",1,0)+(VLOOKUP(P14,[4]LISTA!$H$2:$J$5,3,FALSE))</f>
        <v>8</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128</v>
      </c>
      <c r="C15" s="65" t="s">
        <v>90</v>
      </c>
      <c r="D15" s="65" t="s">
        <v>90</v>
      </c>
      <c r="E15" s="67" t="s">
        <v>300</v>
      </c>
      <c r="F15" s="67" t="s">
        <v>301</v>
      </c>
      <c r="G15" s="68" t="s">
        <v>145</v>
      </c>
      <c r="H15" s="69" t="s">
        <v>92</v>
      </c>
      <c r="I15" s="69" t="s">
        <v>297</v>
      </c>
      <c r="J15" s="69"/>
      <c r="K15" s="69" t="s">
        <v>268</v>
      </c>
      <c r="L15" s="69" t="s">
        <v>295</v>
      </c>
      <c r="M15" s="69" t="s">
        <v>73</v>
      </c>
      <c r="N15" s="69" t="s">
        <v>176</v>
      </c>
      <c r="O15" s="70" t="s">
        <v>157</v>
      </c>
      <c r="P15" s="69" t="s">
        <v>15</v>
      </c>
      <c r="Q15" s="73"/>
      <c r="R15" s="73"/>
      <c r="S15" s="73" t="s">
        <v>268</v>
      </c>
      <c r="T15" s="69"/>
      <c r="U15" s="69"/>
      <c r="V15" s="69" t="s">
        <v>268</v>
      </c>
      <c r="W15" s="72"/>
      <c r="X15" s="72" t="s">
        <v>268</v>
      </c>
      <c r="Y15" s="72"/>
      <c r="Z15" s="72"/>
      <c r="AA15" s="72"/>
      <c r="AB15" s="72" t="s">
        <v>268</v>
      </c>
      <c r="AC15" s="72"/>
      <c r="AD15" s="72" t="s">
        <v>268</v>
      </c>
      <c r="AE15" s="72"/>
      <c r="AF15" s="40">
        <f>IF(Q15="x",1,0)+IF(R15="x",2,0)+IF(S15="x",3,0)+IF(T15="x",3,0)+IF(U15="x",2,0)+IF(V15="x",1,0)+IF(W15="x",3,0)+IF(X15="x",2,0)+IF(Y15="x",1,0)+IF(Z15="x",3,0)+IF(AA15="x",2,0)+IF(AB15="x",1,0)+IF(AC15="x",3,0)+IF(AD15="x",2,0)+IF(AE15="x",1,0)+(VLOOKUP(P15,[4]LISTA!$H$2:$J$5,3,FALSE))</f>
        <v>10</v>
      </c>
      <c r="AG15" s="43" t="str">
        <f t="shared" si="0"/>
        <v>Moderado</v>
      </c>
    </row>
    <row r="16" spans="1:208" s="24" customFormat="1" ht="37.5" customHeight="1" x14ac:dyDescent="0.2">
      <c r="A16" s="40">
        <v>7</v>
      </c>
      <c r="B16" s="40" t="s">
        <v>128</v>
      </c>
      <c r="C16" s="65" t="s">
        <v>90</v>
      </c>
      <c r="D16" s="65" t="s">
        <v>90</v>
      </c>
      <c r="E16" s="67" t="s">
        <v>302</v>
      </c>
      <c r="F16" s="67" t="s">
        <v>303</v>
      </c>
      <c r="G16" s="68" t="s">
        <v>145</v>
      </c>
      <c r="H16" s="69" t="s">
        <v>92</v>
      </c>
      <c r="I16" s="69" t="s">
        <v>297</v>
      </c>
      <c r="J16" s="69"/>
      <c r="K16" s="69" t="s">
        <v>268</v>
      </c>
      <c r="L16" s="69" t="s">
        <v>295</v>
      </c>
      <c r="M16" s="69" t="s">
        <v>73</v>
      </c>
      <c r="N16" s="69" t="s">
        <v>176</v>
      </c>
      <c r="O16" s="70" t="s">
        <v>157</v>
      </c>
      <c r="P16" s="69" t="s">
        <v>15</v>
      </c>
      <c r="Q16" s="73"/>
      <c r="R16" s="73"/>
      <c r="S16" s="73" t="s">
        <v>268</v>
      </c>
      <c r="T16" s="69"/>
      <c r="U16" s="69"/>
      <c r="V16" s="69" t="s">
        <v>268</v>
      </c>
      <c r="W16" s="72"/>
      <c r="X16" s="72" t="s">
        <v>268</v>
      </c>
      <c r="Y16" s="72"/>
      <c r="Z16" s="72"/>
      <c r="AA16" s="72"/>
      <c r="AB16" s="72" t="s">
        <v>268</v>
      </c>
      <c r="AC16" s="72"/>
      <c r="AD16" s="72" t="s">
        <v>268</v>
      </c>
      <c r="AE16" s="72"/>
      <c r="AF16" s="40">
        <f>IF(Q16="x",1,0)+IF(R16="x",2,0)+IF(S16="x",3,0)+IF(T16="x",3,0)+IF(U16="x",2,0)+IF(V16="x",1,0)+IF(W16="x",3,0)+IF(X16="x",2,0)+IF(Y16="x",1,0)+IF(Z16="x",3,0)+IF(AA16="x",2,0)+IF(AB16="x",1,0)+IF(AC16="x",3,0)+IF(AD16="x",2,0)+IF(AE16="x",1,0)+(VLOOKUP(P16,[4]LISTA!$H$2:$J$5,3,FALSE))</f>
        <v>10</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128</v>
      </c>
      <c r="C17" s="65" t="s">
        <v>90</v>
      </c>
      <c r="D17" s="65" t="s">
        <v>90</v>
      </c>
      <c r="E17" s="66" t="s">
        <v>304</v>
      </c>
      <c r="F17" s="74" t="s">
        <v>305</v>
      </c>
      <c r="G17" s="68" t="s">
        <v>145</v>
      </c>
      <c r="H17" s="69" t="s">
        <v>147</v>
      </c>
      <c r="I17" s="69" t="s">
        <v>101</v>
      </c>
      <c r="J17" s="70" t="s">
        <v>268</v>
      </c>
      <c r="K17" s="70" t="s">
        <v>268</v>
      </c>
      <c r="L17" s="70" t="s">
        <v>295</v>
      </c>
      <c r="M17" s="70" t="s">
        <v>91</v>
      </c>
      <c r="N17" s="69" t="s">
        <v>176</v>
      </c>
      <c r="O17" s="70" t="s">
        <v>157</v>
      </c>
      <c r="P17" s="70" t="s">
        <v>16</v>
      </c>
      <c r="Q17" s="75"/>
      <c r="R17" s="71"/>
      <c r="S17" s="71" t="s">
        <v>268</v>
      </c>
      <c r="T17" s="72"/>
      <c r="U17" s="72"/>
      <c r="V17" s="72" t="s">
        <v>268</v>
      </c>
      <c r="W17" s="72"/>
      <c r="X17" s="72"/>
      <c r="Y17" s="72" t="s">
        <v>268</v>
      </c>
      <c r="Z17" s="72"/>
      <c r="AA17" s="72"/>
      <c r="AB17" s="72" t="s">
        <v>268</v>
      </c>
      <c r="AC17" s="72"/>
      <c r="AD17" s="72"/>
      <c r="AE17" s="72" t="s">
        <v>268</v>
      </c>
      <c r="AF17" s="40">
        <f>IF(Q17="x",1,0)+IF(R17="x",2,0)+IF(S17="x",3,0)+IF(T17="x",3,0)+IF(U17="x",2,0)+IF(V17="x",1,0)+IF(W17="x",3,0)+IF(X17="x",2,0)+IF(Y17="x",1,0)+IF(Z17="x",3,0)+IF(AA17="x",2,0)+IF(AB17="x",1,0)+IF(AC17="x",3,0)+IF(AD17="x",2,0)+IF(AE17="x",1,0)+(VLOOKUP(P17,[4]LISTA!$H$2:$J$5,3,FALSE))</f>
        <v>6</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128</v>
      </c>
      <c r="C18" s="65" t="s">
        <v>90</v>
      </c>
      <c r="D18" s="65" t="s">
        <v>90</v>
      </c>
      <c r="E18" s="76" t="s">
        <v>306</v>
      </c>
      <c r="F18" s="74" t="s">
        <v>307</v>
      </c>
      <c r="G18" s="68" t="s">
        <v>145</v>
      </c>
      <c r="H18" s="69" t="s">
        <v>147</v>
      </c>
      <c r="I18" s="69" t="s">
        <v>101</v>
      </c>
      <c r="J18" s="70" t="s">
        <v>268</v>
      </c>
      <c r="K18" s="70" t="s">
        <v>268</v>
      </c>
      <c r="L18" s="70" t="s">
        <v>295</v>
      </c>
      <c r="M18" s="70" t="s">
        <v>91</v>
      </c>
      <c r="N18" s="69" t="s">
        <v>176</v>
      </c>
      <c r="O18" s="70" t="s">
        <v>157</v>
      </c>
      <c r="P18" s="70" t="s">
        <v>16</v>
      </c>
      <c r="Q18" s="75"/>
      <c r="R18" s="71" t="s">
        <v>268</v>
      </c>
      <c r="S18" s="71"/>
      <c r="T18" s="72"/>
      <c r="U18" s="72"/>
      <c r="V18" s="72" t="s">
        <v>268</v>
      </c>
      <c r="W18" s="72"/>
      <c r="X18" s="72"/>
      <c r="Y18" s="72" t="s">
        <v>268</v>
      </c>
      <c r="Z18" s="72"/>
      <c r="AA18" s="72"/>
      <c r="AB18" s="72" t="s">
        <v>268</v>
      </c>
      <c r="AC18" s="72"/>
      <c r="AD18" s="72"/>
      <c r="AE18" s="72" t="s">
        <v>268</v>
      </c>
      <c r="AF18" s="40">
        <f>IF(Q18="x",1,0)+IF(R18="x",2,0)+IF(S18="x",3,0)+IF(T18="x",3,0)+IF(U18="x",2,0)+IF(V18="x",1,0)+IF(W18="x",3,0)+IF(X18="x",2,0)+IF(Y18="x",1,0)+IF(Z18="x",3,0)+IF(AA18="x",2,0)+IF(AB18="x",1,0)+IF(AC18="x",3,0)+IF(AD18="x",2,0)+IF(AE18="x",1,0)+(VLOOKUP(P18,[4]LISTA!$H$2:$J$5,3,FALSE))</f>
        <v>5</v>
      </c>
      <c r="AG18" s="43" t="str">
        <f t="shared" si="0"/>
        <v>Bajo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128</v>
      </c>
      <c r="C19" s="65" t="s">
        <v>90</v>
      </c>
      <c r="D19" s="65" t="s">
        <v>90</v>
      </c>
      <c r="E19" s="77" t="s">
        <v>308</v>
      </c>
      <c r="F19" s="74" t="s">
        <v>309</v>
      </c>
      <c r="G19" s="68" t="s">
        <v>145</v>
      </c>
      <c r="H19" s="69" t="s">
        <v>147</v>
      </c>
      <c r="I19" s="69" t="s">
        <v>101</v>
      </c>
      <c r="J19" s="70" t="s">
        <v>268</v>
      </c>
      <c r="K19" s="70" t="s">
        <v>268</v>
      </c>
      <c r="L19" s="70" t="s">
        <v>295</v>
      </c>
      <c r="M19" s="70" t="s">
        <v>91</v>
      </c>
      <c r="N19" s="70" t="s">
        <v>175</v>
      </c>
      <c r="O19" s="70" t="s">
        <v>157</v>
      </c>
      <c r="P19" s="70" t="s">
        <v>16</v>
      </c>
      <c r="Q19" s="75"/>
      <c r="R19" s="71"/>
      <c r="S19" s="71" t="s">
        <v>268</v>
      </c>
      <c r="T19" s="72"/>
      <c r="U19" s="72"/>
      <c r="V19" s="72" t="s">
        <v>268</v>
      </c>
      <c r="W19" s="72"/>
      <c r="X19" s="72"/>
      <c r="Y19" s="72" t="s">
        <v>268</v>
      </c>
      <c r="Z19" s="72"/>
      <c r="AA19" s="72"/>
      <c r="AB19" s="72" t="s">
        <v>268</v>
      </c>
      <c r="AC19" s="72"/>
      <c r="AD19" s="72"/>
      <c r="AE19" s="72" t="s">
        <v>268</v>
      </c>
      <c r="AF19" s="40">
        <f>IF(Q19="x",1,0)+IF(R19="x",2,0)+IF(S19="x",3,0)+IF(T19="x",3,0)+IF(U19="x",2,0)+IF(V19="x",1,0)+IF(W19="x",3,0)+IF(X19="x",2,0)+IF(Y19="x",1,0)+IF(Z19="x",3,0)+IF(AA19="x",2,0)+IF(AB19="x",1,0)+IF(AC19="x",3,0)+IF(AD19="x",2,0)+IF(AE19="x",1,0)+(VLOOKUP(P19,[4]LISTA!$H$2:$J$5,3,FALSE))</f>
        <v>6</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128</v>
      </c>
      <c r="C20" s="65" t="s">
        <v>90</v>
      </c>
      <c r="D20" s="65" t="s">
        <v>90</v>
      </c>
      <c r="E20" s="76" t="s">
        <v>310</v>
      </c>
      <c r="F20" s="74" t="s">
        <v>311</v>
      </c>
      <c r="G20" s="68" t="s">
        <v>145</v>
      </c>
      <c r="H20" s="69" t="s">
        <v>147</v>
      </c>
      <c r="I20" s="69" t="s">
        <v>101</v>
      </c>
      <c r="J20" s="70" t="s">
        <v>268</v>
      </c>
      <c r="K20" s="70" t="s">
        <v>268</v>
      </c>
      <c r="L20" s="70" t="s">
        <v>295</v>
      </c>
      <c r="M20" s="70" t="s">
        <v>91</v>
      </c>
      <c r="N20" s="70" t="s">
        <v>175</v>
      </c>
      <c r="O20" s="70" t="s">
        <v>157</v>
      </c>
      <c r="P20" s="70" t="s">
        <v>16</v>
      </c>
      <c r="Q20" s="75"/>
      <c r="R20" s="71"/>
      <c r="S20" s="71" t="s">
        <v>268</v>
      </c>
      <c r="T20" s="72"/>
      <c r="U20" s="72"/>
      <c r="V20" s="72" t="s">
        <v>268</v>
      </c>
      <c r="W20" s="72"/>
      <c r="X20" s="72"/>
      <c r="Y20" s="72" t="s">
        <v>268</v>
      </c>
      <c r="Z20" s="72"/>
      <c r="AA20" s="72"/>
      <c r="AB20" s="72" t="s">
        <v>268</v>
      </c>
      <c r="AC20" s="72"/>
      <c r="AD20" s="72"/>
      <c r="AE20" s="72" t="s">
        <v>268</v>
      </c>
      <c r="AF20" s="40">
        <f>IF(Q20="x",1,0)+IF(R20="x",2,0)+IF(S20="x",3,0)+IF(T20="x",3,0)+IF(U20="x",2,0)+IF(V20="x",1,0)+IF(W20="x",3,0)+IF(X20="x",2,0)+IF(Y20="x",1,0)+IF(Z20="x",3,0)+IF(AA20="x",2,0)+IF(AB20="x",1,0)+IF(AC20="x",3,0)+IF(AD20="x",2,0)+IF(AE20="x",1,0)+(VLOOKUP(P20,[4]LISTA!$H$2:$J$5,3,FALSE))</f>
        <v>6</v>
      </c>
      <c r="AG20" s="43" t="str">
        <f t="shared" si="0"/>
        <v>Moderado</v>
      </c>
    </row>
    <row r="21" spans="1:208" s="24" customFormat="1" ht="37.5" customHeight="1" x14ac:dyDescent="0.2">
      <c r="A21" s="20">
        <v>12</v>
      </c>
      <c r="B21" s="40" t="s">
        <v>128</v>
      </c>
      <c r="C21" s="65" t="s">
        <v>90</v>
      </c>
      <c r="D21" s="65" t="s">
        <v>90</v>
      </c>
      <c r="E21" s="76" t="s">
        <v>312</v>
      </c>
      <c r="F21" s="74" t="s">
        <v>313</v>
      </c>
      <c r="G21" s="68" t="s">
        <v>145</v>
      </c>
      <c r="H21" s="69" t="s">
        <v>147</v>
      </c>
      <c r="I21" s="69" t="s">
        <v>101</v>
      </c>
      <c r="J21" s="70" t="s">
        <v>268</v>
      </c>
      <c r="K21" s="70" t="s">
        <v>268</v>
      </c>
      <c r="L21" s="70" t="s">
        <v>295</v>
      </c>
      <c r="M21" s="70" t="s">
        <v>91</v>
      </c>
      <c r="N21" s="70" t="s">
        <v>175</v>
      </c>
      <c r="O21" s="70" t="s">
        <v>157</v>
      </c>
      <c r="P21" s="70" t="s">
        <v>16</v>
      </c>
      <c r="Q21" s="75"/>
      <c r="R21" s="71"/>
      <c r="S21" s="71" t="s">
        <v>268</v>
      </c>
      <c r="T21" s="72"/>
      <c r="U21" s="72"/>
      <c r="V21" s="72" t="s">
        <v>268</v>
      </c>
      <c r="W21" s="72"/>
      <c r="X21" s="72"/>
      <c r="Y21" s="72" t="s">
        <v>268</v>
      </c>
      <c r="Z21" s="72"/>
      <c r="AA21" s="72"/>
      <c r="AB21" s="72" t="s">
        <v>268</v>
      </c>
      <c r="AC21" s="72"/>
      <c r="AD21" s="72"/>
      <c r="AE21" s="72" t="s">
        <v>268</v>
      </c>
      <c r="AF21" s="40">
        <f>IF(Q21="x",1,0)+IF(R21="x",2,0)+IF(S21="x",3,0)+IF(T21="x",3,0)+IF(U21="x",2,0)+IF(V21="x",1,0)+IF(W21="x",3,0)+IF(X21="x",2,0)+IF(Y21="x",1,0)+IF(Z21="x",3,0)+IF(AA21="x",2,0)+IF(AB21="x",1,0)+IF(AC21="x",3,0)+IF(AD21="x",2,0)+IF(AE21="x",1,0)+(VLOOKUP(P21,[4]LISTA!$H$2:$J$5,3,FALSE))</f>
        <v>6</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128</v>
      </c>
      <c r="C22" s="65" t="s">
        <v>90</v>
      </c>
      <c r="D22" s="65" t="s">
        <v>90</v>
      </c>
      <c r="E22" s="76" t="s">
        <v>314</v>
      </c>
      <c r="F22" s="74" t="s">
        <v>315</v>
      </c>
      <c r="G22" s="68" t="s">
        <v>145</v>
      </c>
      <c r="H22" s="69" t="s">
        <v>147</v>
      </c>
      <c r="I22" s="69" t="s">
        <v>101</v>
      </c>
      <c r="J22" s="70" t="s">
        <v>268</v>
      </c>
      <c r="K22" s="70" t="s">
        <v>268</v>
      </c>
      <c r="L22" s="70" t="s">
        <v>295</v>
      </c>
      <c r="M22" s="70" t="s">
        <v>91</v>
      </c>
      <c r="N22" s="70" t="s">
        <v>175</v>
      </c>
      <c r="O22" s="70" t="s">
        <v>157</v>
      </c>
      <c r="P22" s="70" t="s">
        <v>16</v>
      </c>
      <c r="Q22" s="75"/>
      <c r="R22" s="71"/>
      <c r="S22" s="71" t="s">
        <v>268</v>
      </c>
      <c r="T22" s="72"/>
      <c r="U22" s="72"/>
      <c r="V22" s="72" t="s">
        <v>268</v>
      </c>
      <c r="W22" s="72"/>
      <c r="X22" s="72"/>
      <c r="Y22" s="72" t="s">
        <v>268</v>
      </c>
      <c r="Z22" s="72"/>
      <c r="AA22" s="72"/>
      <c r="AB22" s="72" t="s">
        <v>268</v>
      </c>
      <c r="AC22" s="72"/>
      <c r="AD22" s="72"/>
      <c r="AE22" s="72" t="s">
        <v>268</v>
      </c>
      <c r="AF22" s="40">
        <f>IF(Q22="x",1,0)+IF(R22="x",2,0)+IF(S22="x",3,0)+IF(T22="x",3,0)+IF(U22="x",2,0)+IF(V22="x",1,0)+IF(W22="x",3,0)+IF(X22="x",2,0)+IF(Y22="x",1,0)+IF(Z22="x",3,0)+IF(AA22="x",2,0)+IF(AB22="x",1,0)+IF(AC22="x",3,0)+IF(AD22="x",2,0)+IF(AE22="x",1,0)+(VLOOKUP(P22,[4]LISTA!$H$2:$J$5,3,FALSE))</f>
        <v>6</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128</v>
      </c>
      <c r="C23" s="65" t="s">
        <v>90</v>
      </c>
      <c r="D23" s="65" t="s">
        <v>90</v>
      </c>
      <c r="E23" s="76" t="s">
        <v>316</v>
      </c>
      <c r="F23" s="74" t="s">
        <v>317</v>
      </c>
      <c r="G23" s="68" t="s">
        <v>145</v>
      </c>
      <c r="H23" s="69" t="s">
        <v>147</v>
      </c>
      <c r="I23" s="69" t="s">
        <v>101</v>
      </c>
      <c r="J23" s="70" t="s">
        <v>268</v>
      </c>
      <c r="K23" s="70" t="s">
        <v>268</v>
      </c>
      <c r="L23" s="70" t="s">
        <v>295</v>
      </c>
      <c r="M23" s="70" t="s">
        <v>91</v>
      </c>
      <c r="N23" s="70" t="s">
        <v>176</v>
      </c>
      <c r="O23" s="70" t="s">
        <v>157</v>
      </c>
      <c r="P23" s="70" t="s">
        <v>16</v>
      </c>
      <c r="Q23" s="75"/>
      <c r="R23" s="71"/>
      <c r="S23" s="71" t="s">
        <v>268</v>
      </c>
      <c r="T23" s="72"/>
      <c r="U23" s="72"/>
      <c r="V23" s="72" t="s">
        <v>268</v>
      </c>
      <c r="W23" s="72"/>
      <c r="X23" s="72"/>
      <c r="Y23" s="72" t="s">
        <v>268</v>
      </c>
      <c r="Z23" s="72"/>
      <c r="AA23" s="72"/>
      <c r="AB23" s="72" t="s">
        <v>268</v>
      </c>
      <c r="AC23" s="72"/>
      <c r="AD23" s="72"/>
      <c r="AE23" s="72" t="s">
        <v>268</v>
      </c>
      <c r="AF23" s="40">
        <f>IF(Q23="x",1,0)+IF(R23="x",2,0)+IF(S23="x",3,0)+IF(T23="x",3,0)+IF(U23="x",2,0)+IF(V23="x",1,0)+IF(W23="x",3,0)+IF(X23="x",2,0)+IF(Y23="x",1,0)+IF(Z23="x",3,0)+IF(AA23="x",2,0)+IF(AB23="x",1,0)+IF(AC23="x",3,0)+IF(AD23="x",2,0)+IF(AE23="x",1,0)+(VLOOKUP(P23,[4]LISTA!$H$2:$J$5,3,FALSE))</f>
        <v>6</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128</v>
      </c>
      <c r="C24" s="65" t="s">
        <v>90</v>
      </c>
      <c r="D24" s="65" t="s">
        <v>90</v>
      </c>
      <c r="E24" s="76" t="s">
        <v>318</v>
      </c>
      <c r="F24" s="74" t="s">
        <v>319</v>
      </c>
      <c r="G24" s="68" t="s">
        <v>145</v>
      </c>
      <c r="H24" s="69" t="s">
        <v>147</v>
      </c>
      <c r="I24" s="69" t="s">
        <v>101</v>
      </c>
      <c r="J24" s="70" t="s">
        <v>268</v>
      </c>
      <c r="K24" s="70" t="s">
        <v>268</v>
      </c>
      <c r="L24" s="70" t="s">
        <v>295</v>
      </c>
      <c r="M24" s="70" t="s">
        <v>91</v>
      </c>
      <c r="N24" s="70" t="s">
        <v>176</v>
      </c>
      <c r="O24" s="70" t="s">
        <v>157</v>
      </c>
      <c r="P24" s="70" t="s">
        <v>16</v>
      </c>
      <c r="Q24" s="75"/>
      <c r="R24" s="71"/>
      <c r="S24" s="71" t="s">
        <v>268</v>
      </c>
      <c r="T24" s="72"/>
      <c r="U24" s="72"/>
      <c r="V24" s="72" t="s">
        <v>268</v>
      </c>
      <c r="W24" s="72"/>
      <c r="X24" s="72"/>
      <c r="Y24" s="72" t="s">
        <v>268</v>
      </c>
      <c r="Z24" s="72"/>
      <c r="AA24" s="72"/>
      <c r="AB24" s="72" t="s">
        <v>268</v>
      </c>
      <c r="AC24" s="72"/>
      <c r="AD24" s="72"/>
      <c r="AE24" s="72" t="s">
        <v>268</v>
      </c>
      <c r="AF24" s="40">
        <f>IF(Q24="x",1,0)+IF(R24="x",2,0)+IF(S24="x",3,0)+IF(T24="x",3,0)+IF(U24="x",2,0)+IF(V24="x",1,0)+IF(W24="x",3,0)+IF(X24="x",2,0)+IF(Y24="x",1,0)+IF(Z24="x",3,0)+IF(AA24="x",2,0)+IF(AB24="x",1,0)+IF(AC24="x",3,0)+IF(AD24="x",2,0)+IF(AE24="x",1,0)+(VLOOKUP(P24,[4]LISTA!$H$2:$J$5,3,FALSE))</f>
        <v>6</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47.25" customHeight="1" x14ac:dyDescent="0.2">
      <c r="A25" s="40">
        <v>16</v>
      </c>
      <c r="B25" s="40" t="s">
        <v>128</v>
      </c>
      <c r="C25" s="65" t="s">
        <v>90</v>
      </c>
      <c r="D25" s="65" t="s">
        <v>90</v>
      </c>
      <c r="E25" s="67" t="s">
        <v>320</v>
      </c>
      <c r="F25" s="74" t="s">
        <v>321</v>
      </c>
      <c r="G25" s="68" t="s">
        <v>145</v>
      </c>
      <c r="H25" s="69" t="s">
        <v>92</v>
      </c>
      <c r="I25" s="69" t="s">
        <v>90</v>
      </c>
      <c r="J25" s="70" t="s">
        <v>268</v>
      </c>
      <c r="K25" s="70" t="s">
        <v>268</v>
      </c>
      <c r="L25" s="70" t="s">
        <v>295</v>
      </c>
      <c r="M25" s="70" t="s">
        <v>73</v>
      </c>
      <c r="N25" s="70" t="s">
        <v>177</v>
      </c>
      <c r="O25" s="70" t="s">
        <v>157</v>
      </c>
      <c r="P25" s="70" t="s">
        <v>16</v>
      </c>
      <c r="Q25" s="71"/>
      <c r="R25" s="71" t="s">
        <v>268</v>
      </c>
      <c r="S25" s="71"/>
      <c r="T25" s="72" t="s">
        <v>268</v>
      </c>
      <c r="U25" s="72"/>
      <c r="V25" s="72"/>
      <c r="W25" s="72" t="s">
        <v>268</v>
      </c>
      <c r="X25" s="72"/>
      <c r="Y25" s="72"/>
      <c r="Z25" s="72" t="s">
        <v>268</v>
      </c>
      <c r="AA25" s="72"/>
      <c r="AB25" s="72"/>
      <c r="AC25" s="72"/>
      <c r="AD25" s="72" t="s">
        <v>268</v>
      </c>
      <c r="AE25" s="72"/>
      <c r="AF25" s="40">
        <f>IF(Q25="x",1,0)+IF(R25="x",2,0)+IF(S25="x",3,0)+IF(T25="x",3,0)+IF(U25="x",2,0)+IF(V25="x",1,0)+IF(W25="x",3,0)+IF(X25="x",2,0)+IF(Y25="x",1,0)+IF(Z25="x",3,0)+IF(AA25="x",2,0)+IF(AB25="x",1,0)+IF(AC25="x",3,0)+IF(AD25="x",2,0)+IF(AE25="x",1,0)+(VLOOKUP(P25,[4]LISTA!$H$2:$J$5,3,FALSE))</f>
        <v>12</v>
      </c>
      <c r="AG25" s="43" t="str">
        <f t="shared" si="0"/>
        <v>Critico</v>
      </c>
    </row>
    <row r="26" spans="1:208" s="24" customFormat="1" ht="37.5" customHeight="1" x14ac:dyDescent="0.2">
      <c r="A26" s="20">
        <v>17</v>
      </c>
      <c r="B26" s="40" t="s">
        <v>128</v>
      </c>
      <c r="C26" s="65" t="s">
        <v>90</v>
      </c>
      <c r="D26" s="65" t="s">
        <v>90</v>
      </c>
      <c r="E26" s="78" t="s">
        <v>322</v>
      </c>
      <c r="F26" s="74" t="s">
        <v>323</v>
      </c>
      <c r="G26" s="68" t="s">
        <v>145</v>
      </c>
      <c r="H26" s="69" t="s">
        <v>92</v>
      </c>
      <c r="I26" s="69" t="s">
        <v>90</v>
      </c>
      <c r="J26" s="70"/>
      <c r="K26" s="70" t="s">
        <v>268</v>
      </c>
      <c r="L26" s="70" t="s">
        <v>295</v>
      </c>
      <c r="M26" s="69" t="s">
        <v>76</v>
      </c>
      <c r="N26" s="69" t="s">
        <v>176</v>
      </c>
      <c r="O26" s="70" t="s">
        <v>157</v>
      </c>
      <c r="P26" s="70" t="s">
        <v>16</v>
      </c>
      <c r="Q26" s="71"/>
      <c r="R26" s="71" t="s">
        <v>268</v>
      </c>
      <c r="S26" s="71"/>
      <c r="T26" s="72"/>
      <c r="U26" s="72"/>
      <c r="V26" s="72" t="s">
        <v>268</v>
      </c>
      <c r="W26" s="72"/>
      <c r="X26" s="72" t="s">
        <v>268</v>
      </c>
      <c r="Y26" s="72"/>
      <c r="Z26" s="72"/>
      <c r="AA26" s="72" t="s">
        <v>268</v>
      </c>
      <c r="AB26" s="72"/>
      <c r="AC26" s="72"/>
      <c r="AD26" s="72"/>
      <c r="AE26" s="72" t="s">
        <v>268</v>
      </c>
      <c r="AF26" s="40">
        <f>IF(Q26="x",1,0)+IF(R26="x",2,0)+IF(S26="x",3,0)+IF(T26="x",3,0)+IF(U26="x",2,0)+IF(V26="x",1,0)+IF(W26="x",3,0)+IF(X26="x",2,0)+IF(Y26="x",1,0)+IF(Z26="x",3,0)+IF(AA26="x",2,0)+IF(AB26="x",1,0)+IF(AC26="x",3,0)+IF(AD26="x",2,0)+IF(AE26="x",1,0)+(VLOOKUP(P26,[4]LISTA!$H$2:$J$5,3,FALSE))</f>
        <v>7</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128</v>
      </c>
      <c r="C27" s="65" t="s">
        <v>90</v>
      </c>
      <c r="D27" s="65" t="s">
        <v>90</v>
      </c>
      <c r="E27" s="79" t="s">
        <v>324</v>
      </c>
      <c r="F27" s="74" t="s">
        <v>325</v>
      </c>
      <c r="G27" s="68" t="s">
        <v>145</v>
      </c>
      <c r="H27" s="69" t="s">
        <v>92</v>
      </c>
      <c r="I27" s="69" t="s">
        <v>96</v>
      </c>
      <c r="J27" s="70"/>
      <c r="K27" s="70" t="s">
        <v>268</v>
      </c>
      <c r="L27" s="70" t="s">
        <v>295</v>
      </c>
      <c r="M27" s="69" t="s">
        <v>91</v>
      </c>
      <c r="N27" s="69" t="s">
        <v>175</v>
      </c>
      <c r="O27" s="70" t="s">
        <v>157</v>
      </c>
      <c r="P27" s="70" t="s">
        <v>16</v>
      </c>
      <c r="Q27" s="71"/>
      <c r="R27" s="71" t="s">
        <v>268</v>
      </c>
      <c r="S27" s="71"/>
      <c r="T27" s="72"/>
      <c r="U27" s="72"/>
      <c r="V27" s="72" t="s">
        <v>268</v>
      </c>
      <c r="W27" s="72"/>
      <c r="X27" s="72" t="s">
        <v>268</v>
      </c>
      <c r="Y27" s="72"/>
      <c r="Z27" s="72"/>
      <c r="AA27" s="72"/>
      <c r="AB27" s="72" t="s">
        <v>268</v>
      </c>
      <c r="AC27" s="72"/>
      <c r="AD27" s="72"/>
      <c r="AE27" s="72" t="s">
        <v>268</v>
      </c>
      <c r="AF27" s="40">
        <f>IF(Q27="x",1,0)+IF(R27="x",2,0)+IF(S27="x",3,0)+IF(T27="x",3,0)+IF(U27="x",2,0)+IF(V27="x",1,0)+IF(W27="x",3,0)+IF(X27="x",2,0)+IF(Y27="x",1,0)+IF(Z27="x",3,0)+IF(AA27="x",2,0)+IF(AB27="x",1,0)+IF(AC27="x",3,0)+IF(AD27="x",2,0)+IF(AE27="x",1,0)+(VLOOKUP(P27,[4]LISTA!$H$2:$J$5,3,FALSE))</f>
        <v>6</v>
      </c>
      <c r="AG27" s="43" t="str">
        <f t="shared" si="0"/>
        <v>Moderado</v>
      </c>
    </row>
    <row r="28" spans="1:208" s="24" customFormat="1" ht="64.5" customHeight="1" x14ac:dyDescent="0.2">
      <c r="A28" s="40">
        <v>19</v>
      </c>
      <c r="B28" s="40" t="s">
        <v>128</v>
      </c>
      <c r="C28" s="65" t="s">
        <v>90</v>
      </c>
      <c r="D28" s="65" t="s">
        <v>90</v>
      </c>
      <c r="E28" s="67" t="s">
        <v>326</v>
      </c>
      <c r="F28" s="74" t="s">
        <v>327</v>
      </c>
      <c r="G28" s="68" t="s">
        <v>145</v>
      </c>
      <c r="H28" s="69" t="s">
        <v>92</v>
      </c>
      <c r="I28" s="69" t="s">
        <v>90</v>
      </c>
      <c r="J28" s="70"/>
      <c r="K28" s="70" t="s">
        <v>268</v>
      </c>
      <c r="L28" s="70" t="s">
        <v>295</v>
      </c>
      <c r="M28" s="69" t="s">
        <v>73</v>
      </c>
      <c r="N28" s="40" t="s">
        <v>175</v>
      </c>
      <c r="O28" s="40" t="s">
        <v>157</v>
      </c>
      <c r="P28" s="40" t="s">
        <v>17</v>
      </c>
      <c r="Q28" s="71"/>
      <c r="R28" s="71"/>
      <c r="S28" s="71" t="s">
        <v>268</v>
      </c>
      <c r="T28" s="72" t="s">
        <v>268</v>
      </c>
      <c r="U28" s="72"/>
      <c r="V28" s="72"/>
      <c r="W28" s="72"/>
      <c r="X28" s="72" t="s">
        <v>268</v>
      </c>
      <c r="Y28" s="72"/>
      <c r="Z28" s="72"/>
      <c r="AA28" s="72" t="s">
        <v>268</v>
      </c>
      <c r="AB28" s="72"/>
      <c r="AC28" s="72"/>
      <c r="AD28" s="72"/>
      <c r="AE28" s="72" t="s">
        <v>268</v>
      </c>
      <c r="AF28" s="40">
        <f>IF(Q28="x",1,0)+IF(R28="x",2,0)+IF(S28="x",3,0)+IF(T28="x",3,0)+IF(U28="x",2,0)+IF(V28="x",1,0)+IF(W28="x",3,0)+IF(X28="x",2,0)+IF(Y28="x",1,0)+IF(Z28="x",3,0)+IF(AA28="x",2,0)+IF(AB28="x",1,0)+IF(AC28="x",3,0)+IF(AD28="x",2,0)+IF(AE28="x",1,0)+(VLOOKUP(P28,[4]LISTA!$H$2:$J$5,3,FALSE))</f>
        <v>10</v>
      </c>
      <c r="AG28" s="43" t="str">
        <f t="shared" si="0"/>
        <v>Moderado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51.75" customHeight="1" x14ac:dyDescent="0.2">
      <c r="A29" s="20">
        <v>20</v>
      </c>
      <c r="B29" s="40" t="s">
        <v>128</v>
      </c>
      <c r="C29" s="65" t="s">
        <v>90</v>
      </c>
      <c r="D29" s="65" t="s">
        <v>90</v>
      </c>
      <c r="E29" s="67" t="s">
        <v>1181</v>
      </c>
      <c r="F29" s="67" t="s">
        <v>328</v>
      </c>
      <c r="G29" s="68" t="s">
        <v>145</v>
      </c>
      <c r="H29" s="69" t="s">
        <v>92</v>
      </c>
      <c r="I29" s="69" t="s">
        <v>95</v>
      </c>
      <c r="J29" s="69"/>
      <c r="K29" s="70" t="s">
        <v>268</v>
      </c>
      <c r="L29" s="70" t="s">
        <v>295</v>
      </c>
      <c r="M29" s="70" t="s">
        <v>91</v>
      </c>
      <c r="N29" s="40" t="s">
        <v>175</v>
      </c>
      <c r="O29" s="40" t="s">
        <v>157</v>
      </c>
      <c r="P29" s="70" t="s">
        <v>16</v>
      </c>
      <c r="Q29" s="71"/>
      <c r="R29" s="71"/>
      <c r="S29" s="71" t="s">
        <v>268</v>
      </c>
      <c r="T29" s="72" t="s">
        <v>268</v>
      </c>
      <c r="U29" s="72"/>
      <c r="V29" s="72"/>
      <c r="W29" s="72"/>
      <c r="X29" s="72" t="s">
        <v>268</v>
      </c>
      <c r="Y29" s="72"/>
      <c r="Z29" s="72"/>
      <c r="AA29" s="72" t="s">
        <v>268</v>
      </c>
      <c r="AB29" s="72"/>
      <c r="AC29" s="72"/>
      <c r="AD29" s="72"/>
      <c r="AE29" s="72" t="s">
        <v>268</v>
      </c>
      <c r="AF29" s="40">
        <f>IF(Q29="x",1,0)+IF(R29="x",2,0)+IF(S29="x",3,0)+IF(T29="x",3,0)+IF(U29="x",2,0)+IF(V29="x",1,0)+IF(W29="x",3,0)+IF(X29="x",2,0)+IF(Y29="x",1,0)+IF(Z29="x",3,0)+IF(AA29="x",2,0)+IF(AB29="x",1,0)+IF(AC29="x",3,0)+IF(AD29="x",2,0)+IF(AE29="x",1,0)+(VLOOKUP(P29,[4]LISTA!$H$2:$J$5,3,FALSE))</f>
        <v>10</v>
      </c>
      <c r="AG29" s="43" t="str">
        <f t="shared" si="0"/>
        <v>Moderado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ht="45.75" customHeight="1" x14ac:dyDescent="0.2">
      <c r="A30" s="20">
        <v>21</v>
      </c>
      <c r="B30" s="40" t="s">
        <v>128</v>
      </c>
      <c r="C30" s="65" t="s">
        <v>90</v>
      </c>
      <c r="D30" s="65" t="s">
        <v>90</v>
      </c>
      <c r="E30" s="67" t="s">
        <v>1182</v>
      </c>
      <c r="F30" s="67" t="s">
        <v>1183</v>
      </c>
      <c r="G30" s="68" t="s">
        <v>145</v>
      </c>
      <c r="H30" s="69" t="s">
        <v>92</v>
      </c>
      <c r="I30" s="69" t="s">
        <v>104</v>
      </c>
      <c r="J30" s="69"/>
      <c r="K30" s="70" t="s">
        <v>268</v>
      </c>
      <c r="L30" s="70" t="s">
        <v>295</v>
      </c>
      <c r="M30" s="70" t="s">
        <v>91</v>
      </c>
      <c r="N30" s="40" t="s">
        <v>175</v>
      </c>
      <c r="O30" s="40" t="s">
        <v>157</v>
      </c>
      <c r="P30" s="70" t="s">
        <v>16</v>
      </c>
      <c r="Q30" s="71" t="s">
        <v>268</v>
      </c>
      <c r="R30" s="71"/>
      <c r="S30" s="71"/>
      <c r="T30" s="72"/>
      <c r="U30" s="72"/>
      <c r="V30" s="72" t="s">
        <v>268</v>
      </c>
      <c r="W30" s="72"/>
      <c r="X30" s="72" t="s">
        <v>268</v>
      </c>
      <c r="Y30" s="72"/>
      <c r="Z30" s="72"/>
      <c r="AA30" s="72" t="s">
        <v>268</v>
      </c>
      <c r="AB30" s="72"/>
      <c r="AC30" s="72"/>
      <c r="AD30" s="72"/>
      <c r="AE30" s="72" t="s">
        <v>268</v>
      </c>
      <c r="AF30" s="40">
        <f>IF(Q30="x",1,0)+IF(R30="x",2,0)+IF(S30="x",3,0)+IF(T30="x",3,0)+IF(U30="x",2,0)+IF(V30="x",1,0)+IF(W30="x",3,0)+IF(X30="x",2,0)+IF(Y30="x",1,0)+IF(Z30="x",3,0)+IF(AA30="x",2,0)+IF(AB30="x",1,0)+IF(AC30="x",3,0)+IF(AD30="x",2,0)+IF(AE30="x",1,0)+(VLOOKUP(P30,[4]LISTA!$H$2:$J$5,3,FALSE))</f>
        <v>6</v>
      </c>
      <c r="AG30" s="43" t="str">
        <f t="shared" si="0"/>
        <v>Moderado</v>
      </c>
    </row>
    <row r="31" spans="1:208" ht="67.5" customHeight="1" x14ac:dyDescent="0.2">
      <c r="A31" s="40">
        <v>22</v>
      </c>
      <c r="B31" s="40" t="s">
        <v>128</v>
      </c>
      <c r="C31" s="65" t="s">
        <v>90</v>
      </c>
      <c r="D31" s="65" t="s">
        <v>90</v>
      </c>
      <c r="E31" s="80" t="s">
        <v>329</v>
      </c>
      <c r="F31" s="81" t="s">
        <v>330</v>
      </c>
      <c r="G31" s="68" t="s">
        <v>145</v>
      </c>
      <c r="H31" s="69" t="s">
        <v>92</v>
      </c>
      <c r="I31" s="69" t="s">
        <v>90</v>
      </c>
      <c r="J31" s="69"/>
      <c r="K31" s="70" t="s">
        <v>268</v>
      </c>
      <c r="L31" s="70" t="s">
        <v>295</v>
      </c>
      <c r="M31" s="69" t="s">
        <v>110</v>
      </c>
      <c r="N31" s="70" t="s">
        <v>175</v>
      </c>
      <c r="O31" s="70" t="s">
        <v>157</v>
      </c>
      <c r="P31" s="70" t="s">
        <v>16</v>
      </c>
      <c r="Q31" s="71"/>
      <c r="R31" s="71"/>
      <c r="S31" s="71" t="s">
        <v>268</v>
      </c>
      <c r="T31" s="72"/>
      <c r="U31" s="72"/>
      <c r="V31" s="72" t="s">
        <v>268</v>
      </c>
      <c r="W31" s="72"/>
      <c r="X31" s="72" t="s">
        <v>268</v>
      </c>
      <c r="Y31" s="72"/>
      <c r="Z31" s="72"/>
      <c r="AA31" s="72"/>
      <c r="AB31" s="72" t="s">
        <v>268</v>
      </c>
      <c r="AC31" s="72"/>
      <c r="AD31" s="72" t="s">
        <v>268</v>
      </c>
      <c r="AE31" s="72"/>
      <c r="AF31" s="40">
        <f>IF(Q31="x",1,0)+IF(R31="x",2,0)+IF(S31="x",3,0)+IF(T31="x",3,0)+IF(U31="x",2,0)+IF(V31="x",1,0)+IF(W31="x",3,0)+IF(X31="x",2,0)+IF(Y31="x",1,0)+IF(Z31="x",3,0)+IF(AA31="x",2,0)+IF(AB31="x",1,0)+IF(AC31="x",3,0)+IF(AD31="x",2,0)+IF(AE31="x",1,0)+(VLOOKUP(P31,[4]LISTA!$H$2:$J$5,3,FALSE))</f>
        <v>8</v>
      </c>
      <c r="AG31" s="43" t="str">
        <f t="shared" si="0"/>
        <v>Moderado</v>
      </c>
    </row>
    <row r="32" spans="1:208" ht="67.5" customHeight="1" x14ac:dyDescent="0.2">
      <c r="A32" s="20">
        <v>23</v>
      </c>
      <c r="B32" s="40" t="s">
        <v>128</v>
      </c>
      <c r="C32" s="65" t="s">
        <v>90</v>
      </c>
      <c r="D32" s="65" t="s">
        <v>90</v>
      </c>
      <c r="E32" s="80" t="s">
        <v>331</v>
      </c>
      <c r="F32" s="81" t="s">
        <v>332</v>
      </c>
      <c r="G32" s="68" t="s">
        <v>145</v>
      </c>
      <c r="H32" s="69" t="s">
        <v>92</v>
      </c>
      <c r="I32" s="69" t="s">
        <v>90</v>
      </c>
      <c r="J32" s="69"/>
      <c r="K32" s="70" t="s">
        <v>268</v>
      </c>
      <c r="L32" s="70" t="s">
        <v>295</v>
      </c>
      <c r="M32" s="69" t="s">
        <v>167</v>
      </c>
      <c r="N32" s="70" t="s">
        <v>175</v>
      </c>
      <c r="O32" s="70" t="s">
        <v>282</v>
      </c>
      <c r="P32" s="70" t="s">
        <v>22</v>
      </c>
      <c r="Q32" s="71"/>
      <c r="R32" s="71"/>
      <c r="S32" s="71" t="s">
        <v>268</v>
      </c>
      <c r="T32" s="72"/>
      <c r="U32" s="72"/>
      <c r="V32" s="72" t="s">
        <v>268</v>
      </c>
      <c r="W32" s="72"/>
      <c r="X32" s="72"/>
      <c r="Y32" s="72" t="s">
        <v>268</v>
      </c>
      <c r="Z32" s="72"/>
      <c r="AA32" s="72"/>
      <c r="AB32" s="72" t="s">
        <v>268</v>
      </c>
      <c r="AC32" s="72" t="s">
        <v>268</v>
      </c>
      <c r="AD32" s="72"/>
      <c r="AE32" s="72"/>
      <c r="AF32" s="40">
        <f>IF(Q32="x",1,0)+IF(R32="x",2,0)+IF(S32="x",3,0)+IF(T32="x",3,0)+IF(U32="x",2,0)+IF(V32="x",1,0)+IF(W32="x",3,0)+IF(X32="x",2,0)+IF(Y32="x",1,0)+IF(Z32="x",3,0)+IF(AA32="x",2,0)+IF(AB32="x",1,0)+IF(AC32="x",3,0)+IF(AD32="x",2,0)+IF(AE32="x",1,0)+(VLOOKUP(P32,[4]LISTA!$H$2:$J$5,3,FALSE))</f>
        <v>10</v>
      </c>
      <c r="AG32" s="43" t="str">
        <f t="shared" si="0"/>
        <v>Moderado</v>
      </c>
    </row>
    <row r="33" spans="1:33" ht="51" x14ac:dyDescent="0.2">
      <c r="A33" s="20">
        <v>24</v>
      </c>
      <c r="B33" s="40" t="s">
        <v>128</v>
      </c>
      <c r="C33" s="65" t="s">
        <v>90</v>
      </c>
      <c r="D33" s="65" t="s">
        <v>90</v>
      </c>
      <c r="E33" s="80" t="s">
        <v>333</v>
      </c>
      <c r="F33" s="81" t="s">
        <v>334</v>
      </c>
      <c r="G33" s="68" t="s">
        <v>145</v>
      </c>
      <c r="H33" s="69" t="s">
        <v>92</v>
      </c>
      <c r="I33" s="69" t="s">
        <v>90</v>
      </c>
      <c r="J33" s="69"/>
      <c r="K33" s="70" t="s">
        <v>268</v>
      </c>
      <c r="L33" s="70" t="s">
        <v>295</v>
      </c>
      <c r="M33" s="69" t="s">
        <v>167</v>
      </c>
      <c r="N33" s="70" t="s">
        <v>175</v>
      </c>
      <c r="O33" s="70" t="s">
        <v>282</v>
      </c>
      <c r="P33" s="70" t="s">
        <v>22</v>
      </c>
      <c r="Q33" s="71"/>
      <c r="R33" s="71"/>
      <c r="S33" s="71" t="s">
        <v>268</v>
      </c>
      <c r="T33" s="72"/>
      <c r="U33" s="72"/>
      <c r="V33" s="72" t="s">
        <v>268</v>
      </c>
      <c r="W33" s="72"/>
      <c r="X33" s="72"/>
      <c r="Y33" s="72" t="s">
        <v>268</v>
      </c>
      <c r="Z33" s="72"/>
      <c r="AA33" s="72"/>
      <c r="AB33" s="72" t="s">
        <v>268</v>
      </c>
      <c r="AC33" s="72" t="s">
        <v>268</v>
      </c>
      <c r="AD33" s="72"/>
      <c r="AE33" s="72"/>
      <c r="AF33" s="40">
        <f>IF(Q33="x",1,0)+IF(R33="x",2,0)+IF(S33="x",3,0)+IF(T33="x",3,0)+IF(U33="x",2,0)+IF(V33="x",1,0)+IF(W33="x",3,0)+IF(X33="x",2,0)+IF(Y33="x",1,0)+IF(Z33="x",3,0)+IF(AA33="x",2,0)+IF(AB33="x",1,0)+IF(AC33="x",3,0)+IF(AD33="x",2,0)+IF(AE33="x",1,0)+(VLOOKUP(P33,[4]LISTA!$H$2:$J$5,3,FALSE))</f>
        <v>10</v>
      </c>
      <c r="AG33" s="43" t="str">
        <f t="shared" si="0"/>
        <v>Moderado</v>
      </c>
    </row>
    <row r="34" spans="1:33" ht="51" x14ac:dyDescent="0.2">
      <c r="A34" s="40">
        <v>25</v>
      </c>
      <c r="B34" s="40" t="s">
        <v>128</v>
      </c>
      <c r="C34" s="65" t="s">
        <v>90</v>
      </c>
      <c r="D34" s="65" t="s">
        <v>90</v>
      </c>
      <c r="E34" s="80" t="s">
        <v>335</v>
      </c>
      <c r="F34" s="81" t="s">
        <v>336</v>
      </c>
      <c r="G34" s="68" t="s">
        <v>145</v>
      </c>
      <c r="H34" s="69" t="s">
        <v>92</v>
      </c>
      <c r="I34" s="69" t="s">
        <v>90</v>
      </c>
      <c r="J34" s="69"/>
      <c r="K34" s="70" t="s">
        <v>268</v>
      </c>
      <c r="L34" s="70" t="s">
        <v>295</v>
      </c>
      <c r="M34" s="69" t="s">
        <v>167</v>
      </c>
      <c r="N34" s="70" t="s">
        <v>175</v>
      </c>
      <c r="O34" s="70" t="s">
        <v>282</v>
      </c>
      <c r="P34" s="70" t="s">
        <v>22</v>
      </c>
      <c r="Q34" s="71"/>
      <c r="R34" s="71"/>
      <c r="S34" s="71" t="s">
        <v>268</v>
      </c>
      <c r="T34" s="72"/>
      <c r="U34" s="72"/>
      <c r="V34" s="72" t="s">
        <v>268</v>
      </c>
      <c r="W34" s="72"/>
      <c r="X34" s="72"/>
      <c r="Y34" s="72" t="s">
        <v>268</v>
      </c>
      <c r="Z34" s="72"/>
      <c r="AA34" s="72"/>
      <c r="AB34" s="72" t="s">
        <v>268</v>
      </c>
      <c r="AC34" s="72" t="s">
        <v>268</v>
      </c>
      <c r="AD34" s="72"/>
      <c r="AE34" s="72"/>
      <c r="AF34" s="40">
        <f>IF(Q34="x",1,0)+IF(R34="x",2,0)+IF(S34="x",3,0)+IF(T34="x",3,0)+IF(U34="x",2,0)+IF(V34="x",1,0)+IF(W34="x",3,0)+IF(X34="x",2,0)+IF(Y34="x",1,0)+IF(Z34="x",3,0)+IF(AA34="x",2,0)+IF(AB34="x",1,0)+IF(AC34="x",3,0)+IF(AD34="x",2,0)+IF(AE34="x",1,0)+(VLOOKUP(P34,[4]LISTA!$H$2:$J$5,3,FALSE))</f>
        <v>10</v>
      </c>
      <c r="AG34" s="43" t="str">
        <f t="shared" si="0"/>
        <v>Moderado</v>
      </c>
    </row>
    <row r="35" spans="1:33" ht="51" x14ac:dyDescent="0.2">
      <c r="A35" s="20">
        <v>26</v>
      </c>
      <c r="B35" s="40" t="s">
        <v>128</v>
      </c>
      <c r="C35" s="65" t="s">
        <v>90</v>
      </c>
      <c r="D35" s="65" t="s">
        <v>90</v>
      </c>
      <c r="E35" s="82" t="s">
        <v>337</v>
      </c>
      <c r="F35" s="81" t="s">
        <v>338</v>
      </c>
      <c r="G35" s="68" t="s">
        <v>145</v>
      </c>
      <c r="H35" s="69" t="s">
        <v>90</v>
      </c>
      <c r="I35" s="69" t="s">
        <v>90</v>
      </c>
      <c r="J35" s="69" t="s">
        <v>90</v>
      </c>
      <c r="K35" s="69" t="s">
        <v>90</v>
      </c>
      <c r="L35" s="70" t="s">
        <v>295</v>
      </c>
      <c r="M35" s="69" t="s">
        <v>167</v>
      </c>
      <c r="N35" s="70" t="s">
        <v>175</v>
      </c>
      <c r="O35" s="70" t="s">
        <v>282</v>
      </c>
      <c r="P35" s="70" t="s">
        <v>22</v>
      </c>
      <c r="Q35" s="71"/>
      <c r="R35" s="71"/>
      <c r="S35" s="71" t="s">
        <v>268</v>
      </c>
      <c r="T35" s="72"/>
      <c r="U35" s="72"/>
      <c r="V35" s="72" t="s">
        <v>268</v>
      </c>
      <c r="W35" s="72"/>
      <c r="X35" s="72"/>
      <c r="Y35" s="72" t="s">
        <v>268</v>
      </c>
      <c r="Z35" s="72"/>
      <c r="AA35" s="72"/>
      <c r="AB35" s="72" t="s">
        <v>268</v>
      </c>
      <c r="AC35" s="72" t="s">
        <v>268</v>
      </c>
      <c r="AD35" s="72"/>
      <c r="AE35" s="72"/>
      <c r="AF35" s="40">
        <f>IF(Q35="x",1,0)+IF(R35="x",2,0)+IF(S35="x",3,0)+IF(T35="x",3,0)+IF(U35="x",2,0)+IF(V35="x",1,0)+IF(W35="x",3,0)+IF(X35="x",2,0)+IF(Y35="x",1,0)+IF(Z35="x",3,0)+IF(AA35="x",2,0)+IF(AB35="x",1,0)+IF(AC35="x",3,0)+IF(AD35="x",2,0)+IF(AE35="x",1,0)+(VLOOKUP(P35,[4]LISTA!$H$2:$J$5,3,FALSE))</f>
        <v>10</v>
      </c>
      <c r="AG35" s="43" t="str">
        <f t="shared" si="0"/>
        <v>Moderado</v>
      </c>
    </row>
    <row r="36" spans="1:33" ht="33" x14ac:dyDescent="0.2">
      <c r="A36" s="20">
        <v>27</v>
      </c>
      <c r="B36" s="40" t="s">
        <v>128</v>
      </c>
      <c r="C36" s="65" t="s">
        <v>90</v>
      </c>
      <c r="D36" s="65" t="s">
        <v>90</v>
      </c>
      <c r="E36" s="76" t="s">
        <v>339</v>
      </c>
      <c r="F36" s="74" t="s">
        <v>340</v>
      </c>
      <c r="G36" s="68" t="s">
        <v>145</v>
      </c>
      <c r="H36" s="69" t="s">
        <v>147</v>
      </c>
      <c r="I36" s="69" t="s">
        <v>101</v>
      </c>
      <c r="J36" s="70" t="s">
        <v>268</v>
      </c>
      <c r="K36" s="70" t="s">
        <v>268</v>
      </c>
      <c r="L36" s="70" t="s">
        <v>295</v>
      </c>
      <c r="M36" s="70" t="s">
        <v>91</v>
      </c>
      <c r="N36" s="70" t="s">
        <v>177</v>
      </c>
      <c r="O36" s="70" t="s">
        <v>282</v>
      </c>
      <c r="P36" s="70" t="s">
        <v>16</v>
      </c>
      <c r="Q36" s="75" t="s">
        <v>268</v>
      </c>
      <c r="R36" s="71"/>
      <c r="S36" s="71"/>
      <c r="T36" s="72"/>
      <c r="U36" s="72"/>
      <c r="V36" s="72" t="s">
        <v>268</v>
      </c>
      <c r="W36" s="72"/>
      <c r="X36" s="72"/>
      <c r="Y36" s="72" t="s">
        <v>268</v>
      </c>
      <c r="Z36" s="72"/>
      <c r="AA36" s="72"/>
      <c r="AB36" s="72" t="s">
        <v>268</v>
      </c>
      <c r="AC36" s="72"/>
      <c r="AD36" s="72"/>
      <c r="AE36" s="72" t="s">
        <v>268</v>
      </c>
      <c r="AF36" s="40">
        <f>IF(Q36="x",1,0)+IF(R36="x",2,0)+IF(S36="x",3,0)+IF(T36="x",3,0)+IF(U36="x",2,0)+IF(V36="x",1,0)+IF(W36="x",3,0)+IF(X36="x",2,0)+IF(Y36="x",1,0)+IF(Z36="x",3,0)+IF(AA36="x",2,0)+IF(AB36="x",1,0)+IF(AC36="x",3,0)+IF(AD36="x",2,0)+IF(AE36="x",1,0)+(VLOOKUP(P36,[4]LISTA!$H$2:$J$5,3,FALSE))</f>
        <v>4</v>
      </c>
      <c r="AG36" s="43" t="str">
        <f t="shared" si="0"/>
        <v>Bajo</v>
      </c>
    </row>
    <row r="37" spans="1:33" ht="25.5" x14ac:dyDescent="0.2">
      <c r="A37" s="40">
        <v>28</v>
      </c>
      <c r="B37" s="40" t="s">
        <v>128</v>
      </c>
      <c r="C37" s="65" t="s">
        <v>90</v>
      </c>
      <c r="D37" s="65" t="s">
        <v>90</v>
      </c>
      <c r="E37" s="76" t="s">
        <v>1185</v>
      </c>
      <c r="F37" s="74" t="s">
        <v>1184</v>
      </c>
      <c r="G37" s="68" t="s">
        <v>145</v>
      </c>
      <c r="H37" s="69" t="s">
        <v>147</v>
      </c>
      <c r="I37" s="69" t="s">
        <v>101</v>
      </c>
      <c r="J37" s="70" t="s">
        <v>268</v>
      </c>
      <c r="K37" s="70" t="s">
        <v>268</v>
      </c>
      <c r="L37" s="70" t="s">
        <v>295</v>
      </c>
      <c r="M37" s="70" t="s">
        <v>91</v>
      </c>
      <c r="N37" s="70" t="s">
        <v>177</v>
      </c>
      <c r="O37" s="70" t="s">
        <v>282</v>
      </c>
      <c r="P37" s="70" t="s">
        <v>16</v>
      </c>
      <c r="Q37" s="75" t="s">
        <v>268</v>
      </c>
      <c r="R37" s="71"/>
      <c r="S37" s="71"/>
      <c r="T37" s="72"/>
      <c r="U37" s="72"/>
      <c r="V37" s="72" t="s">
        <v>268</v>
      </c>
      <c r="W37" s="72"/>
      <c r="X37" s="72"/>
      <c r="Y37" s="72" t="s">
        <v>268</v>
      </c>
      <c r="Z37" s="72"/>
      <c r="AA37" s="72"/>
      <c r="AB37" s="72" t="s">
        <v>268</v>
      </c>
      <c r="AC37" s="72"/>
      <c r="AD37" s="72"/>
      <c r="AE37" s="72" t="s">
        <v>268</v>
      </c>
      <c r="AF37" s="40">
        <f>IF(Q37="x",1,0)+IF(R37="x",2,0)+IF(S37="x",3,0)+IF(T37="x",3,0)+IF(U37="x",2,0)+IF(V37="x",1,0)+IF(W37="x",3,0)+IF(X37="x",2,0)+IF(Y37="x",1,0)+IF(Z37="x",3,0)+IF(AA37="x",2,0)+IF(AB37="x",1,0)+IF(AC37="x",3,0)+IF(AD37="x",2,0)+IF(AE37="x",1,0)+(VLOOKUP(P37,[4]LISTA!$H$2:$J$5,3,FALSE))</f>
        <v>4</v>
      </c>
      <c r="AG37" s="43" t="str">
        <f t="shared" si="0"/>
        <v>Bajo</v>
      </c>
    </row>
    <row r="38" spans="1:33" ht="25.5" x14ac:dyDescent="0.2">
      <c r="A38" s="20">
        <v>29</v>
      </c>
      <c r="B38" s="40" t="s">
        <v>128</v>
      </c>
      <c r="C38" s="65" t="s">
        <v>90</v>
      </c>
      <c r="D38" s="65" t="s">
        <v>90</v>
      </c>
      <c r="E38" s="76" t="s">
        <v>341</v>
      </c>
      <c r="F38" s="76" t="s">
        <v>341</v>
      </c>
      <c r="G38" s="68" t="s">
        <v>145</v>
      </c>
      <c r="H38" s="69" t="s">
        <v>147</v>
      </c>
      <c r="I38" s="69" t="s">
        <v>101</v>
      </c>
      <c r="J38" s="70" t="s">
        <v>268</v>
      </c>
      <c r="K38" s="70" t="s">
        <v>268</v>
      </c>
      <c r="L38" s="70" t="s">
        <v>295</v>
      </c>
      <c r="M38" s="70" t="s">
        <v>91</v>
      </c>
      <c r="N38" s="70" t="s">
        <v>177</v>
      </c>
      <c r="O38" s="70" t="s">
        <v>282</v>
      </c>
      <c r="P38" s="70" t="s">
        <v>16</v>
      </c>
      <c r="Q38" s="75" t="s">
        <v>268</v>
      </c>
      <c r="R38" s="71"/>
      <c r="S38" s="71"/>
      <c r="T38" s="72"/>
      <c r="U38" s="72"/>
      <c r="V38" s="72" t="s">
        <v>268</v>
      </c>
      <c r="W38" s="72"/>
      <c r="X38" s="72"/>
      <c r="Y38" s="72" t="s">
        <v>268</v>
      </c>
      <c r="Z38" s="72"/>
      <c r="AA38" s="72" t="s">
        <v>268</v>
      </c>
      <c r="AB38" s="72"/>
      <c r="AC38" s="72"/>
      <c r="AD38" s="72"/>
      <c r="AE38" s="72" t="s">
        <v>268</v>
      </c>
      <c r="AF38" s="40">
        <f>IF(Q38="x",1,0)+IF(R38="x",2,0)+IF(S38="x",3,0)+IF(T38="x",3,0)+IF(U38="x",2,0)+IF(V38="x",1,0)+IF(W38="x",3,0)+IF(X38="x",2,0)+IF(Y38="x",1,0)+IF(Z38="x",3,0)+IF(AA38="x",2,0)+IF(AB38="x",1,0)+IF(AC38="x",3,0)+IF(AD38="x",2,0)+IF(AE38="x",1,0)+(VLOOKUP(P38,[4]LISTA!$H$2:$J$5,3,FALSE))</f>
        <v>5</v>
      </c>
      <c r="AG38" s="43" t="str">
        <f t="shared" si="0"/>
        <v>Bajo</v>
      </c>
    </row>
    <row r="39" spans="1:33" ht="82.5" x14ac:dyDescent="0.2">
      <c r="A39" s="20">
        <v>30</v>
      </c>
      <c r="B39" s="40" t="s">
        <v>128</v>
      </c>
      <c r="C39" s="65" t="s">
        <v>90</v>
      </c>
      <c r="D39" s="65" t="s">
        <v>90</v>
      </c>
      <c r="E39" s="76" t="s">
        <v>342</v>
      </c>
      <c r="F39" s="74" t="s">
        <v>343</v>
      </c>
      <c r="G39" s="68" t="s">
        <v>145</v>
      </c>
      <c r="H39" s="69" t="s">
        <v>147</v>
      </c>
      <c r="I39" s="69" t="s">
        <v>101</v>
      </c>
      <c r="J39" s="70" t="s">
        <v>268</v>
      </c>
      <c r="K39" s="70" t="s">
        <v>268</v>
      </c>
      <c r="L39" s="70" t="s">
        <v>295</v>
      </c>
      <c r="M39" s="70" t="s">
        <v>91</v>
      </c>
      <c r="N39" s="70" t="s">
        <v>175</v>
      </c>
      <c r="O39" s="70" t="s">
        <v>157</v>
      </c>
      <c r="P39" s="70" t="s">
        <v>16</v>
      </c>
      <c r="Q39" s="75"/>
      <c r="R39" s="71" t="s">
        <v>268</v>
      </c>
      <c r="S39" s="71"/>
      <c r="T39" s="72"/>
      <c r="U39" s="72"/>
      <c r="V39" s="72" t="s">
        <v>268</v>
      </c>
      <c r="W39" s="72"/>
      <c r="X39" s="72"/>
      <c r="Y39" s="72" t="s">
        <v>268</v>
      </c>
      <c r="Z39" s="72"/>
      <c r="AA39" s="72" t="s">
        <v>268</v>
      </c>
      <c r="AB39" s="72"/>
      <c r="AC39" s="72"/>
      <c r="AD39" s="72" t="s">
        <v>268</v>
      </c>
      <c r="AE39" s="72"/>
      <c r="AF39" s="40">
        <f>IF(Q39="x",1,0)+IF(R39="x",2,0)+IF(S39="x",3,0)+IF(T39="x",3,0)+IF(U39="x",2,0)+IF(V39="x",1,0)+IF(W39="x",3,0)+IF(X39="x",2,0)+IF(Y39="x",1,0)+IF(Z39="x",3,0)+IF(AA39="x",2,0)+IF(AB39="x",1,0)+IF(AC39="x",3,0)+IF(AD39="x",2,0)+IF(AE39="x",1,0)+(VLOOKUP(P39,[4]LISTA!$H$2:$J$5,3,FALSE))</f>
        <v>7</v>
      </c>
      <c r="AG39" s="43" t="str">
        <f t="shared" si="0"/>
        <v>Moderado</v>
      </c>
    </row>
    <row r="40" spans="1:33" ht="409.5" x14ac:dyDescent="0.2">
      <c r="A40" s="40">
        <v>31</v>
      </c>
      <c r="B40" s="40" t="s">
        <v>128</v>
      </c>
      <c r="C40" s="65" t="s">
        <v>90</v>
      </c>
      <c r="D40" s="65" t="s">
        <v>90</v>
      </c>
      <c r="E40" s="76" t="s">
        <v>344</v>
      </c>
      <c r="F40" s="74" t="s">
        <v>345</v>
      </c>
      <c r="G40" s="68" t="s">
        <v>145</v>
      </c>
      <c r="H40" s="69" t="s">
        <v>147</v>
      </c>
      <c r="I40" s="69" t="s">
        <v>101</v>
      </c>
      <c r="J40" s="70" t="s">
        <v>268</v>
      </c>
      <c r="K40" s="70" t="s">
        <v>268</v>
      </c>
      <c r="L40" s="70" t="s">
        <v>295</v>
      </c>
      <c r="M40" s="70" t="s">
        <v>91</v>
      </c>
      <c r="N40" s="70" t="s">
        <v>175</v>
      </c>
      <c r="O40" s="70" t="s">
        <v>157</v>
      </c>
      <c r="P40" s="70" t="s">
        <v>16</v>
      </c>
      <c r="Q40" s="75"/>
      <c r="R40" s="71" t="s">
        <v>268</v>
      </c>
      <c r="S40" s="71"/>
      <c r="T40" s="72"/>
      <c r="U40" s="72"/>
      <c r="V40" s="72" t="s">
        <v>268</v>
      </c>
      <c r="W40" s="72"/>
      <c r="X40" s="72"/>
      <c r="Y40" s="72" t="s">
        <v>268</v>
      </c>
      <c r="Z40" s="72"/>
      <c r="AA40" s="72"/>
      <c r="AB40" s="72" t="s">
        <v>268</v>
      </c>
      <c r="AC40" s="72"/>
      <c r="AD40" s="72" t="s">
        <v>268</v>
      </c>
      <c r="AE40" s="72"/>
      <c r="AF40" s="40">
        <f>IF(Q40="x",1,0)+IF(R40="x",2,0)+IF(S40="x",3,0)+IF(T40="x",3,0)+IF(U40="x",2,0)+IF(V40="x",1,0)+IF(W40="x",3,0)+IF(X40="x",2,0)+IF(Y40="x",1,0)+IF(Z40="x",3,0)+IF(AA40="x",2,0)+IF(AB40="x",1,0)+IF(AC40="x",3,0)+IF(AD40="x",2,0)+IF(AE40="x",1,0)+(VLOOKUP(P40,[4]LISTA!$H$2:$J$5,3,FALSE))</f>
        <v>6</v>
      </c>
      <c r="AG40" s="43" t="str">
        <f t="shared" si="0"/>
        <v>Moderado</v>
      </c>
    </row>
    <row r="41" spans="1:33" ht="409.5" x14ac:dyDescent="0.2">
      <c r="A41" s="20">
        <v>32</v>
      </c>
      <c r="B41" s="40" t="s">
        <v>128</v>
      </c>
      <c r="C41" s="65" t="s">
        <v>90</v>
      </c>
      <c r="D41" s="65" t="s">
        <v>90</v>
      </c>
      <c r="E41" s="76" t="s">
        <v>346</v>
      </c>
      <c r="F41" s="74" t="s">
        <v>347</v>
      </c>
      <c r="G41" s="68" t="s">
        <v>145</v>
      </c>
      <c r="H41" s="69" t="s">
        <v>147</v>
      </c>
      <c r="I41" s="69" t="s">
        <v>101</v>
      </c>
      <c r="J41" s="70" t="s">
        <v>268</v>
      </c>
      <c r="K41" s="70" t="s">
        <v>268</v>
      </c>
      <c r="L41" s="70" t="s">
        <v>295</v>
      </c>
      <c r="M41" s="70" t="s">
        <v>91</v>
      </c>
      <c r="N41" s="70" t="s">
        <v>175</v>
      </c>
      <c r="O41" s="70" t="s">
        <v>157</v>
      </c>
      <c r="P41" s="70" t="s">
        <v>16</v>
      </c>
      <c r="Q41" s="75"/>
      <c r="R41" s="71" t="s">
        <v>268</v>
      </c>
      <c r="S41" s="71"/>
      <c r="T41" s="72"/>
      <c r="U41" s="72"/>
      <c r="V41" s="72" t="s">
        <v>268</v>
      </c>
      <c r="W41" s="72"/>
      <c r="X41" s="72" t="s">
        <v>268</v>
      </c>
      <c r="Y41" s="72"/>
      <c r="Z41" s="72"/>
      <c r="AA41" s="72"/>
      <c r="AB41" s="72" t="s">
        <v>268</v>
      </c>
      <c r="AC41" s="72"/>
      <c r="AD41" s="72" t="s">
        <v>268</v>
      </c>
      <c r="AE41" s="72"/>
      <c r="AF41" s="40">
        <f>IF(Q41="x",1,0)+IF(R41="x",2,0)+IF(S41="x",3,0)+IF(T41="x",3,0)+IF(U41="x",2,0)+IF(V41="x",1,0)+IF(W41="x",3,0)+IF(X41="x",2,0)+IF(Y41="x",1,0)+IF(Z41="x",3,0)+IF(AA41="x",2,0)+IF(AB41="x",1,0)+IF(AC41="x",3,0)+IF(AD41="x",2,0)+IF(AE41="x",1,0)+(VLOOKUP(P41,[4]LISTA!$H$2:$J$5,3,FALSE))</f>
        <v>7</v>
      </c>
      <c r="AG41" s="43" t="str">
        <f t="shared" si="0"/>
        <v>Moderado</v>
      </c>
    </row>
    <row r="42" spans="1:33" ht="33" x14ac:dyDescent="0.2">
      <c r="A42" s="20">
        <v>33</v>
      </c>
      <c r="B42" s="40" t="s">
        <v>128</v>
      </c>
      <c r="C42" s="65" t="s">
        <v>90</v>
      </c>
      <c r="D42" s="65" t="s">
        <v>90</v>
      </c>
      <c r="E42" s="76" t="s">
        <v>348</v>
      </c>
      <c r="F42" s="74" t="s">
        <v>349</v>
      </c>
      <c r="G42" s="68" t="s">
        <v>145</v>
      </c>
      <c r="H42" s="69" t="s">
        <v>147</v>
      </c>
      <c r="I42" s="69" t="s">
        <v>101</v>
      </c>
      <c r="J42" s="70" t="s">
        <v>268</v>
      </c>
      <c r="K42" s="70" t="s">
        <v>268</v>
      </c>
      <c r="L42" s="70" t="s">
        <v>295</v>
      </c>
      <c r="M42" s="70" t="s">
        <v>91</v>
      </c>
      <c r="N42" s="70" t="s">
        <v>175</v>
      </c>
      <c r="O42" s="70" t="s">
        <v>157</v>
      </c>
      <c r="P42" s="70" t="s">
        <v>16</v>
      </c>
      <c r="Q42" s="75"/>
      <c r="R42" s="71" t="s">
        <v>268</v>
      </c>
      <c r="S42" s="71"/>
      <c r="T42" s="72"/>
      <c r="U42" s="72"/>
      <c r="V42" s="72" t="s">
        <v>268</v>
      </c>
      <c r="W42" s="72"/>
      <c r="X42" s="72"/>
      <c r="Y42" s="72" t="s">
        <v>268</v>
      </c>
      <c r="Z42" s="72"/>
      <c r="AA42" s="72"/>
      <c r="AB42" s="72" t="s">
        <v>268</v>
      </c>
      <c r="AC42" s="72"/>
      <c r="AD42" s="72"/>
      <c r="AE42" s="72" t="s">
        <v>268</v>
      </c>
      <c r="AF42" s="40">
        <f>IF(Q42="x",1,0)+IF(R42="x",2,0)+IF(S42="x",3,0)+IF(T42="x",3,0)+IF(U42="x",2,0)+IF(V42="x",1,0)+IF(W42="x",3,0)+IF(X42="x",2,0)+IF(Y42="x",1,0)+IF(Z42="x",3,0)+IF(AA42="x",2,0)+IF(AB42="x",1,0)+IF(AC42="x",3,0)+IF(AD42="x",2,0)+IF(AE42="x",1,0)+(VLOOKUP(P42,[4]LISTA!$H$2:$J$5,3,FALSE))</f>
        <v>5</v>
      </c>
      <c r="AG42" s="43" t="str">
        <f t="shared" si="0"/>
        <v>Bajo</v>
      </c>
    </row>
    <row r="43" spans="1:33" ht="396" x14ac:dyDescent="0.2">
      <c r="A43" s="40">
        <v>34</v>
      </c>
      <c r="B43" s="40" t="s">
        <v>128</v>
      </c>
      <c r="C43" s="65" t="s">
        <v>90</v>
      </c>
      <c r="D43" s="65" t="s">
        <v>90</v>
      </c>
      <c r="E43" s="76" t="s">
        <v>350</v>
      </c>
      <c r="F43" s="74" t="s">
        <v>351</v>
      </c>
      <c r="G43" s="68" t="s">
        <v>145</v>
      </c>
      <c r="H43" s="69" t="s">
        <v>147</v>
      </c>
      <c r="I43" s="69" t="s">
        <v>101</v>
      </c>
      <c r="J43" s="70" t="s">
        <v>268</v>
      </c>
      <c r="K43" s="70" t="s">
        <v>268</v>
      </c>
      <c r="L43" s="70" t="s">
        <v>295</v>
      </c>
      <c r="M43" s="70" t="s">
        <v>91</v>
      </c>
      <c r="N43" s="70" t="s">
        <v>175</v>
      </c>
      <c r="O43" s="70" t="s">
        <v>157</v>
      </c>
      <c r="P43" s="70" t="s">
        <v>16</v>
      </c>
      <c r="Q43" s="75"/>
      <c r="R43" s="71" t="s">
        <v>268</v>
      </c>
      <c r="S43" s="71"/>
      <c r="T43" s="72"/>
      <c r="U43" s="72"/>
      <c r="V43" s="72" t="s">
        <v>268</v>
      </c>
      <c r="W43" s="72"/>
      <c r="X43" s="72"/>
      <c r="Y43" s="72" t="s">
        <v>268</v>
      </c>
      <c r="Z43" s="72"/>
      <c r="AA43" s="72"/>
      <c r="AB43" s="72" t="s">
        <v>268</v>
      </c>
      <c r="AC43" s="72"/>
      <c r="AD43" s="72"/>
      <c r="AE43" s="72" t="s">
        <v>268</v>
      </c>
      <c r="AF43" s="40">
        <f>IF(Q43="x",1,0)+IF(R43="x",2,0)+IF(S43="x",3,0)+IF(T43="x",3,0)+IF(U43="x",2,0)+IF(V43="x",1,0)+IF(W43="x",3,0)+IF(X43="x",2,0)+IF(Y43="x",1,0)+IF(Z43="x",3,0)+IF(AA43="x",2,0)+IF(AB43="x",1,0)+IF(AC43="x",3,0)+IF(AD43="x",2,0)+IF(AE43="x",1,0)+(VLOOKUP(P43,[4]LISTA!$H$2:$J$5,3,FALSE))</f>
        <v>5</v>
      </c>
      <c r="AG43" s="43" t="str">
        <f t="shared" si="0"/>
        <v>Bajo</v>
      </c>
    </row>
    <row r="44" spans="1:33" ht="247.5" x14ac:dyDescent="0.2">
      <c r="A44" s="20">
        <v>35</v>
      </c>
      <c r="B44" s="40" t="s">
        <v>128</v>
      </c>
      <c r="C44" s="65" t="s">
        <v>90</v>
      </c>
      <c r="D44" s="65" t="s">
        <v>90</v>
      </c>
      <c r="E44" s="76" t="s">
        <v>352</v>
      </c>
      <c r="F44" s="74" t="s">
        <v>353</v>
      </c>
      <c r="G44" s="68" t="s">
        <v>145</v>
      </c>
      <c r="H44" s="69" t="s">
        <v>147</v>
      </c>
      <c r="I44" s="69" t="s">
        <v>101</v>
      </c>
      <c r="J44" s="70" t="s">
        <v>268</v>
      </c>
      <c r="K44" s="70" t="s">
        <v>268</v>
      </c>
      <c r="L44" s="70" t="s">
        <v>295</v>
      </c>
      <c r="M44" s="70" t="s">
        <v>91</v>
      </c>
      <c r="N44" s="70" t="s">
        <v>177</v>
      </c>
      <c r="O44" s="70" t="s">
        <v>157</v>
      </c>
      <c r="P44" s="70" t="s">
        <v>16</v>
      </c>
      <c r="Q44" s="75" t="s">
        <v>268</v>
      </c>
      <c r="R44" s="71"/>
      <c r="S44" s="71"/>
      <c r="T44" s="72"/>
      <c r="U44" s="72"/>
      <c r="V44" s="72" t="s">
        <v>268</v>
      </c>
      <c r="W44" s="72"/>
      <c r="X44" s="72"/>
      <c r="Y44" s="72" t="s">
        <v>268</v>
      </c>
      <c r="Z44" s="72"/>
      <c r="AA44" s="72" t="s">
        <v>268</v>
      </c>
      <c r="AB44" s="72"/>
      <c r="AC44" s="72"/>
      <c r="AD44" s="72"/>
      <c r="AE44" s="72" t="s">
        <v>268</v>
      </c>
      <c r="AF44" s="40">
        <f>IF(Q44="x",1,0)+IF(R44="x",2,0)+IF(S44="x",3,0)+IF(T44="x",3,0)+IF(U44="x",2,0)+IF(V44="x",1,0)+IF(W44="x",3,0)+IF(X44="x",2,0)+IF(Y44="x",1,0)+IF(Z44="x",3,0)+IF(AA44="x",2,0)+IF(AB44="x",1,0)+IF(AC44="x",3,0)+IF(AD44="x",2,0)+IF(AE44="x",1,0)+(VLOOKUP(P44,[4]LISTA!$H$2:$J$5,3,FALSE))</f>
        <v>5</v>
      </c>
      <c r="AG44" s="43" t="str">
        <f t="shared" si="0"/>
        <v>Bajo</v>
      </c>
    </row>
    <row r="45" spans="1:33" ht="66" x14ac:dyDescent="0.2">
      <c r="A45" s="20">
        <v>36</v>
      </c>
      <c r="B45" s="40" t="s">
        <v>128</v>
      </c>
      <c r="C45" s="65" t="s">
        <v>90</v>
      </c>
      <c r="D45" s="65" t="s">
        <v>90</v>
      </c>
      <c r="E45" s="76" t="s">
        <v>354</v>
      </c>
      <c r="F45" s="74" t="s">
        <v>1186</v>
      </c>
      <c r="G45" s="69" t="s">
        <v>147</v>
      </c>
      <c r="H45" s="69" t="s">
        <v>147</v>
      </c>
      <c r="I45" s="69" t="s">
        <v>117</v>
      </c>
      <c r="J45" s="70"/>
      <c r="K45" s="70" t="s">
        <v>268</v>
      </c>
      <c r="L45" s="70" t="s">
        <v>295</v>
      </c>
      <c r="M45" s="70" t="s">
        <v>91</v>
      </c>
      <c r="N45" s="70" t="s">
        <v>175</v>
      </c>
      <c r="O45" s="70" t="s">
        <v>282</v>
      </c>
      <c r="P45" s="70" t="s">
        <v>16</v>
      </c>
      <c r="Q45" s="75"/>
      <c r="R45" s="71"/>
      <c r="S45" s="71" t="s">
        <v>268</v>
      </c>
      <c r="T45" s="72"/>
      <c r="U45" s="72"/>
      <c r="V45" s="72" t="s">
        <v>268</v>
      </c>
      <c r="W45" s="72" t="s">
        <v>268</v>
      </c>
      <c r="X45" s="72"/>
      <c r="Y45" s="72"/>
      <c r="Z45" s="72"/>
      <c r="AA45" s="72"/>
      <c r="AB45" s="72" t="s">
        <v>268</v>
      </c>
      <c r="AC45" s="72"/>
      <c r="AD45" s="72"/>
      <c r="AE45" s="72" t="s">
        <v>268</v>
      </c>
      <c r="AF45" s="40">
        <f>IF(Q45="x",1,0)+IF(R45="x",2,0)+IF(S45="x",3,0)+IF(T45="x",3,0)+IF(U45="x",2,0)+IF(V45="x",1,0)+IF(W45="x",3,0)+IF(X45="x",2,0)+IF(Y45="x",1,0)+IF(Z45="x",3,0)+IF(AA45="x",2,0)+IF(AB45="x",1,0)+IF(AC45="x",3,0)+IF(AD45="x",2,0)+IF(AE45="x",1,0)+(VLOOKUP(P45,[4]LISTA!$H$2:$J$5,3,FALSE))</f>
        <v>8</v>
      </c>
      <c r="AG45" s="43" t="str">
        <f t="shared" si="0"/>
        <v>Moderado</v>
      </c>
    </row>
    <row r="46" spans="1:33" ht="66" x14ac:dyDescent="0.2">
      <c r="A46" s="40">
        <v>37</v>
      </c>
      <c r="B46" s="40" t="s">
        <v>128</v>
      </c>
      <c r="C46" s="65" t="s">
        <v>90</v>
      </c>
      <c r="D46" s="65" t="s">
        <v>90</v>
      </c>
      <c r="E46" s="76" t="s">
        <v>355</v>
      </c>
      <c r="F46" s="74" t="s">
        <v>1187</v>
      </c>
      <c r="G46" s="69" t="s">
        <v>147</v>
      </c>
      <c r="H46" s="69" t="s">
        <v>147</v>
      </c>
      <c r="I46" s="69" t="s">
        <v>90</v>
      </c>
      <c r="J46" s="70"/>
      <c r="K46" s="70" t="s">
        <v>268</v>
      </c>
      <c r="L46" s="70" t="s">
        <v>295</v>
      </c>
      <c r="M46" s="70" t="s">
        <v>91</v>
      </c>
      <c r="N46" s="70" t="s">
        <v>175</v>
      </c>
      <c r="O46" s="70" t="s">
        <v>282</v>
      </c>
      <c r="P46" s="70" t="s">
        <v>16</v>
      </c>
      <c r="Q46" s="75"/>
      <c r="R46" s="71"/>
      <c r="S46" s="71" t="s">
        <v>268</v>
      </c>
      <c r="T46" s="72"/>
      <c r="U46" s="72"/>
      <c r="V46" s="72" t="s">
        <v>268</v>
      </c>
      <c r="W46" s="72"/>
      <c r="X46" s="72" t="s">
        <v>268</v>
      </c>
      <c r="Y46" s="72"/>
      <c r="Z46" s="72"/>
      <c r="AA46" s="72"/>
      <c r="AB46" s="72" t="s">
        <v>268</v>
      </c>
      <c r="AC46" s="72"/>
      <c r="AD46" s="72"/>
      <c r="AE46" s="72" t="s">
        <v>268</v>
      </c>
      <c r="AF46" s="40">
        <f>IF(Q46="x",1,0)+IF(R46="x",2,0)+IF(S46="x",3,0)+IF(T46="x",3,0)+IF(U46="x",2,0)+IF(V46="x",1,0)+IF(W46="x",3,0)+IF(X46="x",2,0)+IF(Y46="x",1,0)+IF(Z46="x",3,0)+IF(AA46="x",2,0)+IF(AB46="x",1,0)+IF(AC46="x",3,0)+IF(AD46="x",2,0)+IF(AE46="x",1,0)+(VLOOKUP(P46,[4]LISTA!$H$2:$J$5,3,FALSE))</f>
        <v>7</v>
      </c>
      <c r="AG46" s="43" t="str">
        <f t="shared" si="0"/>
        <v>Moderado</v>
      </c>
    </row>
    <row r="47" spans="1:33" ht="49.5" x14ac:dyDescent="0.2">
      <c r="A47" s="20">
        <v>38</v>
      </c>
      <c r="B47" s="40" t="s">
        <v>128</v>
      </c>
      <c r="C47" s="65" t="s">
        <v>90</v>
      </c>
      <c r="D47" s="65" t="s">
        <v>90</v>
      </c>
      <c r="E47" s="76" t="s">
        <v>356</v>
      </c>
      <c r="F47" s="74" t="s">
        <v>1188</v>
      </c>
      <c r="G47" s="68" t="s">
        <v>145</v>
      </c>
      <c r="H47" s="69" t="s">
        <v>147</v>
      </c>
      <c r="I47" s="69" t="s">
        <v>90</v>
      </c>
      <c r="J47" s="70"/>
      <c r="K47" s="70" t="s">
        <v>268</v>
      </c>
      <c r="L47" s="70" t="s">
        <v>295</v>
      </c>
      <c r="M47" s="70" t="s">
        <v>91</v>
      </c>
      <c r="N47" s="70" t="s">
        <v>175</v>
      </c>
      <c r="O47" s="70" t="s">
        <v>282</v>
      </c>
      <c r="P47" s="70" t="s">
        <v>16</v>
      </c>
      <c r="Q47" s="75"/>
      <c r="R47" s="71"/>
      <c r="S47" s="71" t="s">
        <v>268</v>
      </c>
      <c r="T47" s="72"/>
      <c r="U47" s="72"/>
      <c r="V47" s="72" t="s">
        <v>268</v>
      </c>
      <c r="W47" s="72" t="s">
        <v>268</v>
      </c>
      <c r="X47" s="72"/>
      <c r="Y47" s="72"/>
      <c r="Z47" s="72"/>
      <c r="AA47" s="72"/>
      <c r="AB47" s="72" t="s">
        <v>268</v>
      </c>
      <c r="AC47" s="72"/>
      <c r="AD47" s="72"/>
      <c r="AE47" s="72" t="s">
        <v>268</v>
      </c>
      <c r="AF47" s="40">
        <f>IF(Q47="x",1,0)+IF(R47="x",2,0)+IF(S47="x",3,0)+IF(T47="x",3,0)+IF(U47="x",2,0)+IF(V47="x",1,0)+IF(W47="x",3,0)+IF(X47="x",2,0)+IF(Y47="x",1,0)+IF(Z47="x",3,0)+IF(AA47="x",2,0)+IF(AB47="x",1,0)+IF(AC47="x",3,0)+IF(AD47="x",2,0)+IF(AE47="x",1,0)+(VLOOKUP(P47,[4]LISTA!$H$2:$J$5,3,FALSE))</f>
        <v>8</v>
      </c>
      <c r="AG47" s="43" t="str">
        <f t="shared" si="0"/>
        <v>Moderado</v>
      </c>
    </row>
    <row r="48" spans="1:33" ht="49.5" x14ac:dyDescent="0.2">
      <c r="A48" s="20">
        <v>39</v>
      </c>
      <c r="B48" s="40" t="s">
        <v>128</v>
      </c>
      <c r="C48" s="65" t="s">
        <v>90</v>
      </c>
      <c r="D48" s="65" t="s">
        <v>90</v>
      </c>
      <c r="E48" s="76" t="s">
        <v>357</v>
      </c>
      <c r="F48" s="74" t="s">
        <v>358</v>
      </c>
      <c r="G48" s="68" t="s">
        <v>93</v>
      </c>
      <c r="H48" s="69" t="s">
        <v>106</v>
      </c>
      <c r="I48" s="69" t="s">
        <v>90</v>
      </c>
      <c r="J48" s="70"/>
      <c r="K48" s="70" t="s">
        <v>268</v>
      </c>
      <c r="L48" s="70" t="s">
        <v>295</v>
      </c>
      <c r="M48" s="70" t="s">
        <v>72</v>
      </c>
      <c r="N48" s="70" t="s">
        <v>175</v>
      </c>
      <c r="O48" s="70" t="s">
        <v>157</v>
      </c>
      <c r="P48" s="70" t="s">
        <v>15</v>
      </c>
      <c r="Q48" s="75"/>
      <c r="R48" s="71"/>
      <c r="S48" s="71" t="s">
        <v>268</v>
      </c>
      <c r="T48" s="72"/>
      <c r="U48" s="72"/>
      <c r="V48" s="72" t="s">
        <v>268</v>
      </c>
      <c r="W48" s="72" t="s">
        <v>268</v>
      </c>
      <c r="X48" s="72"/>
      <c r="Y48" s="72"/>
      <c r="Z48" s="72"/>
      <c r="AA48" s="72" t="s">
        <v>268</v>
      </c>
      <c r="AB48" s="72"/>
      <c r="AC48" s="72"/>
      <c r="AD48" s="72" t="s">
        <v>268</v>
      </c>
      <c r="AE48" s="72"/>
      <c r="AF48" s="40">
        <f>IF(Q48="x",1,0)+IF(R48="x",2,0)+IF(S48="x",3,0)+IF(T48="x",3,0)+IF(U48="x",2,0)+IF(V48="x",1,0)+IF(W48="x",3,0)+IF(X48="x",2,0)+IF(Y48="x",1,0)+IF(Z48="x",3,0)+IF(AA48="x",2,0)+IF(AB48="x",1,0)+IF(AC48="x",3,0)+IF(AD48="x",2,0)+IF(AE48="x",1,0)+(VLOOKUP(P48,[4]LISTA!$H$2:$J$5,3,FALSE))</f>
        <v>12</v>
      </c>
      <c r="AG48" s="43" t="str">
        <f t="shared" si="0"/>
        <v>Critico</v>
      </c>
    </row>
    <row r="49" spans="1:33" ht="33" x14ac:dyDescent="0.2">
      <c r="A49" s="40">
        <v>40</v>
      </c>
      <c r="B49" s="40" t="s">
        <v>128</v>
      </c>
      <c r="C49" s="65" t="s">
        <v>90</v>
      </c>
      <c r="D49" s="65" t="s">
        <v>90</v>
      </c>
      <c r="E49" s="76" t="s">
        <v>1190</v>
      </c>
      <c r="F49" s="74" t="s">
        <v>359</v>
      </c>
      <c r="G49" s="68" t="s">
        <v>93</v>
      </c>
      <c r="H49" s="69" t="s">
        <v>106</v>
      </c>
      <c r="I49" s="69" t="s">
        <v>90</v>
      </c>
      <c r="J49" s="70"/>
      <c r="K49" s="70" t="s">
        <v>268</v>
      </c>
      <c r="L49" s="70" t="s">
        <v>295</v>
      </c>
      <c r="M49" s="70" t="s">
        <v>72</v>
      </c>
      <c r="N49" s="70" t="s">
        <v>175</v>
      </c>
      <c r="O49" s="70" t="s">
        <v>157</v>
      </c>
      <c r="P49" s="70" t="s">
        <v>15</v>
      </c>
      <c r="Q49" s="75"/>
      <c r="R49" s="71"/>
      <c r="S49" s="71" t="s">
        <v>268</v>
      </c>
      <c r="T49" s="72"/>
      <c r="U49" s="72"/>
      <c r="V49" s="72" t="s">
        <v>268</v>
      </c>
      <c r="W49" s="72"/>
      <c r="X49" s="72"/>
      <c r="Y49" s="72"/>
      <c r="Z49" s="72"/>
      <c r="AA49" s="72"/>
      <c r="AB49" s="72"/>
      <c r="AC49" s="72"/>
      <c r="AD49" s="72"/>
      <c r="AE49" s="72"/>
      <c r="AF49" s="40">
        <f>IF(Q49="x",1,0)+IF(R49="x",2,0)+IF(S49="x",3,0)+IF(T49="x",3,0)+IF(U49="x",2,0)+IF(V49="x",1,0)+IF(W49="x",3,0)+IF(X49="x",2,0)+IF(Y49="x",1,0)+IF(Z49="x",3,0)+IF(AA49="x",2,0)+IF(AB49="x",1,0)+IF(AC49="x",3,0)+IF(AD49="x",2,0)+IF(AE49="x",1,0)+(VLOOKUP(P49,[4]LISTA!$H$2:$J$5,3,FALSE))</f>
        <v>5</v>
      </c>
      <c r="AG49" s="43" t="str">
        <f t="shared" si="0"/>
        <v>Bajo</v>
      </c>
    </row>
    <row r="50" spans="1:33" ht="33" x14ac:dyDescent="0.2">
      <c r="A50" s="20">
        <v>41</v>
      </c>
      <c r="B50" s="40" t="s">
        <v>128</v>
      </c>
      <c r="C50" s="65" t="s">
        <v>90</v>
      </c>
      <c r="D50" s="65" t="s">
        <v>90</v>
      </c>
      <c r="E50" s="76" t="s">
        <v>1189</v>
      </c>
      <c r="F50" s="74" t="s">
        <v>360</v>
      </c>
      <c r="G50" s="68" t="s">
        <v>93</v>
      </c>
      <c r="H50" s="69" t="s">
        <v>106</v>
      </c>
      <c r="I50" s="69" t="s">
        <v>90</v>
      </c>
      <c r="J50" s="70"/>
      <c r="K50" s="70" t="s">
        <v>268</v>
      </c>
      <c r="L50" s="70" t="s">
        <v>295</v>
      </c>
      <c r="M50" s="70" t="s">
        <v>72</v>
      </c>
      <c r="N50" s="70" t="s">
        <v>175</v>
      </c>
      <c r="O50" s="70" t="s">
        <v>282</v>
      </c>
      <c r="P50" s="70" t="s">
        <v>16</v>
      </c>
      <c r="Q50" s="75"/>
      <c r="R50" s="71"/>
      <c r="S50" s="71" t="s">
        <v>268</v>
      </c>
      <c r="T50" s="72"/>
      <c r="U50" s="72"/>
      <c r="V50" s="72" t="s">
        <v>268</v>
      </c>
      <c r="W50" s="72" t="s">
        <v>268</v>
      </c>
      <c r="X50" s="72"/>
      <c r="Y50" s="72"/>
      <c r="Z50" s="72"/>
      <c r="AA50" s="72"/>
      <c r="AB50" s="72" t="s">
        <v>268</v>
      </c>
      <c r="AC50" s="72"/>
      <c r="AD50" s="72"/>
      <c r="AE50" s="72" t="s">
        <v>268</v>
      </c>
      <c r="AF50" s="40">
        <f>IF(Q50="x",1,0)+IF(R50="x",2,0)+IF(S50="x",3,0)+IF(T50="x",3,0)+IF(U50="x",2,0)+IF(V50="x",1,0)+IF(W50="x",3,0)+IF(X50="x",2,0)+IF(Y50="x",1,0)+IF(Z50="x",3,0)+IF(AA50="x",2,0)+IF(AB50="x",1,0)+IF(AC50="x",3,0)+IF(AD50="x",2,0)+IF(AE50="x",1,0)+(VLOOKUP(P50,[4]LISTA!$H$2:$J$5,3,FALSE))</f>
        <v>8</v>
      </c>
      <c r="AG50" s="43" t="str">
        <f t="shared" si="0"/>
        <v>Moderado</v>
      </c>
    </row>
    <row r="51" spans="1:33" ht="33" x14ac:dyDescent="0.2">
      <c r="A51" s="20">
        <v>42</v>
      </c>
      <c r="B51" s="40" t="s">
        <v>128</v>
      </c>
      <c r="C51" s="65" t="s">
        <v>90</v>
      </c>
      <c r="D51" s="65" t="s">
        <v>90</v>
      </c>
      <c r="E51" s="76" t="s">
        <v>1191</v>
      </c>
      <c r="F51" s="74" t="s">
        <v>361</v>
      </c>
      <c r="G51" s="68" t="s">
        <v>93</v>
      </c>
      <c r="H51" s="69" t="s">
        <v>106</v>
      </c>
      <c r="I51" s="69" t="s">
        <v>90</v>
      </c>
      <c r="J51" s="70"/>
      <c r="K51" s="70" t="s">
        <v>268</v>
      </c>
      <c r="L51" s="70" t="s">
        <v>295</v>
      </c>
      <c r="M51" s="70" t="s">
        <v>72</v>
      </c>
      <c r="N51" s="70" t="s">
        <v>175</v>
      </c>
      <c r="O51" s="70" t="s">
        <v>282</v>
      </c>
      <c r="P51" s="70" t="s">
        <v>16</v>
      </c>
      <c r="Q51" s="75"/>
      <c r="R51" s="71"/>
      <c r="S51" s="71" t="s">
        <v>268</v>
      </c>
      <c r="T51" s="72"/>
      <c r="U51" s="72"/>
      <c r="V51" s="72" t="s">
        <v>268</v>
      </c>
      <c r="W51" s="72" t="s">
        <v>268</v>
      </c>
      <c r="X51" s="72"/>
      <c r="Y51" s="72"/>
      <c r="Z51" s="72"/>
      <c r="AA51" s="72"/>
      <c r="AB51" s="72" t="s">
        <v>268</v>
      </c>
      <c r="AC51" s="72"/>
      <c r="AD51" s="72"/>
      <c r="AE51" s="72" t="s">
        <v>268</v>
      </c>
      <c r="AF51" s="40">
        <f>IF(Q51="x",1,0)+IF(R51="x",2,0)+IF(S51="x",3,0)+IF(T51="x",3,0)+IF(U51="x",2,0)+IF(V51="x",1,0)+IF(W51="x",3,0)+IF(X51="x",2,0)+IF(Y51="x",1,0)+IF(Z51="x",3,0)+IF(AA51="x",2,0)+IF(AB51="x",1,0)+IF(AC51="x",3,0)+IF(AD51="x",2,0)+IF(AE51="x",1,0)+(VLOOKUP(P51,[4]LISTA!$H$2:$J$5,3,FALSE))</f>
        <v>8</v>
      </c>
      <c r="AG51" s="43" t="str">
        <f t="shared" si="0"/>
        <v>Moderado</v>
      </c>
    </row>
    <row r="52" spans="1:33" ht="82.5" x14ac:dyDescent="0.2">
      <c r="A52" s="40">
        <v>43</v>
      </c>
      <c r="B52" s="40" t="s">
        <v>128</v>
      </c>
      <c r="C52" s="65" t="s">
        <v>90</v>
      </c>
      <c r="D52" s="65" t="s">
        <v>90</v>
      </c>
      <c r="E52" s="76" t="s">
        <v>362</v>
      </c>
      <c r="F52" s="74" t="s">
        <v>363</v>
      </c>
      <c r="G52" s="68" t="s">
        <v>145</v>
      </c>
      <c r="H52" s="69" t="s">
        <v>92</v>
      </c>
      <c r="I52" s="69" t="s">
        <v>90</v>
      </c>
      <c r="J52" s="70"/>
      <c r="K52" s="70" t="s">
        <v>268</v>
      </c>
      <c r="L52" s="70" t="s">
        <v>295</v>
      </c>
      <c r="M52" s="70" t="s">
        <v>110</v>
      </c>
      <c r="N52" s="70" t="s">
        <v>175</v>
      </c>
      <c r="O52" s="70" t="s">
        <v>282</v>
      </c>
      <c r="P52" s="70" t="s">
        <v>16</v>
      </c>
      <c r="Q52" s="75"/>
      <c r="R52" s="71"/>
      <c r="S52" s="71" t="s">
        <v>268</v>
      </c>
      <c r="T52" s="72"/>
      <c r="U52" s="72"/>
      <c r="V52" s="72" t="s">
        <v>268</v>
      </c>
      <c r="W52" s="72"/>
      <c r="X52" s="72"/>
      <c r="Y52" s="72" t="s">
        <v>268</v>
      </c>
      <c r="Z52" s="72"/>
      <c r="AA52" s="72"/>
      <c r="AB52" s="72" t="s">
        <v>268</v>
      </c>
      <c r="AC52" s="72"/>
      <c r="AD52" s="72"/>
      <c r="AE52" s="72" t="s">
        <v>268</v>
      </c>
      <c r="AF52" s="40">
        <f>IF(Q52="x",1,0)+IF(R52="x",2,0)+IF(S52="x",3,0)+IF(T52="x",3,0)+IF(U52="x",2,0)+IF(V52="x",1,0)+IF(W52="x",3,0)+IF(X52="x",2,0)+IF(Y52="x",1,0)+IF(Z52="x",3,0)+IF(AA52="x",2,0)+IF(AB52="x",1,0)+IF(AC52="x",3,0)+IF(AD52="x",2,0)+IF(AE52="x",1,0)+(VLOOKUP(P52,[4]LISTA!$H$2:$J$5,3,FALSE))</f>
        <v>6</v>
      </c>
      <c r="AG52" s="43" t="str">
        <f t="shared" si="0"/>
        <v>Moderado</v>
      </c>
    </row>
    <row r="53" spans="1:33" ht="49.5" x14ac:dyDescent="0.2">
      <c r="A53" s="20">
        <v>44</v>
      </c>
      <c r="B53" s="40" t="s">
        <v>128</v>
      </c>
      <c r="C53" s="65" t="s">
        <v>90</v>
      </c>
      <c r="D53" s="65" t="s">
        <v>90</v>
      </c>
      <c r="E53" s="76" t="s">
        <v>364</v>
      </c>
      <c r="F53" s="74" t="s">
        <v>365</v>
      </c>
      <c r="G53" s="68" t="s">
        <v>145</v>
      </c>
      <c r="H53" s="69" t="s">
        <v>92</v>
      </c>
      <c r="I53" s="69" t="s">
        <v>90</v>
      </c>
      <c r="J53" s="70"/>
      <c r="K53" s="70" t="s">
        <v>268</v>
      </c>
      <c r="L53" s="70" t="s">
        <v>295</v>
      </c>
      <c r="M53" s="70" t="s">
        <v>110</v>
      </c>
      <c r="N53" s="70" t="s">
        <v>175</v>
      </c>
      <c r="O53" s="70" t="s">
        <v>282</v>
      </c>
      <c r="P53" s="70" t="s">
        <v>15</v>
      </c>
      <c r="Q53" s="75"/>
      <c r="R53" s="71"/>
      <c r="S53" s="71" t="s">
        <v>268</v>
      </c>
      <c r="T53" s="72"/>
      <c r="U53" s="72"/>
      <c r="V53" s="72" t="s">
        <v>268</v>
      </c>
      <c r="W53" s="72" t="s">
        <v>268</v>
      </c>
      <c r="X53" s="72"/>
      <c r="Y53" s="72"/>
      <c r="Z53" s="72"/>
      <c r="AA53" s="72"/>
      <c r="AB53" s="72" t="s">
        <v>268</v>
      </c>
      <c r="AC53" s="72"/>
      <c r="AD53" s="72"/>
      <c r="AE53" s="72" t="s">
        <v>268</v>
      </c>
      <c r="AF53" s="40">
        <f>IF(Q53="x",1,0)+IF(R53="x",2,0)+IF(S53="x",3,0)+IF(T53="x",3,0)+IF(U53="x",2,0)+IF(V53="x",1,0)+IF(W53="x",3,0)+IF(X53="x",2,0)+IF(Y53="x",1,0)+IF(Z53="x",3,0)+IF(AA53="x",2,0)+IF(AB53="x",1,0)+IF(AC53="x",3,0)+IF(AD53="x",2,0)+IF(AE53="x",1,0)+(VLOOKUP(P53,[4]LISTA!$H$2:$J$5,3,FALSE))</f>
        <v>10</v>
      </c>
      <c r="AG53" s="43" t="str">
        <f t="shared" si="0"/>
        <v>Moderado</v>
      </c>
    </row>
    <row r="54" spans="1:33" ht="33" x14ac:dyDescent="0.2">
      <c r="A54" s="20">
        <v>45</v>
      </c>
      <c r="B54" s="40" t="s">
        <v>128</v>
      </c>
      <c r="C54" s="65" t="s">
        <v>90</v>
      </c>
      <c r="D54" s="65" t="s">
        <v>90</v>
      </c>
      <c r="E54" s="76" t="s">
        <v>366</v>
      </c>
      <c r="F54" s="74" t="s">
        <v>367</v>
      </c>
      <c r="G54" s="68" t="s">
        <v>145</v>
      </c>
      <c r="H54" s="69" t="s">
        <v>92</v>
      </c>
      <c r="I54" s="69" t="s">
        <v>90</v>
      </c>
      <c r="J54" s="70"/>
      <c r="K54" s="70" t="s">
        <v>268</v>
      </c>
      <c r="L54" s="70" t="s">
        <v>295</v>
      </c>
      <c r="M54" s="70" t="s">
        <v>110</v>
      </c>
      <c r="N54" s="70" t="s">
        <v>175</v>
      </c>
      <c r="O54" s="70" t="s">
        <v>282</v>
      </c>
      <c r="P54" s="70" t="s">
        <v>16</v>
      </c>
      <c r="Q54" s="75"/>
      <c r="R54" s="71"/>
      <c r="S54" s="71" t="s">
        <v>268</v>
      </c>
      <c r="T54" s="72"/>
      <c r="U54" s="72"/>
      <c r="V54" s="72" t="s">
        <v>268</v>
      </c>
      <c r="W54" s="72"/>
      <c r="X54" s="72"/>
      <c r="Y54" s="72" t="s">
        <v>268</v>
      </c>
      <c r="Z54" s="72"/>
      <c r="AA54" s="72"/>
      <c r="AB54" s="72" t="s">
        <v>268</v>
      </c>
      <c r="AC54" s="72"/>
      <c r="AD54" s="72"/>
      <c r="AE54" s="72" t="s">
        <v>268</v>
      </c>
      <c r="AF54" s="40">
        <f>IF(Q54="x",1,0)+IF(R54="x",2,0)+IF(S54="x",3,0)+IF(T54="x",3,0)+IF(U54="x",2,0)+IF(V54="x",1,0)+IF(W54="x",3,0)+IF(X54="x",2,0)+IF(Y54="x",1,0)+IF(Z54="x",3,0)+IF(AA54="x",2,0)+IF(AB54="x",1,0)+IF(AC54="x",3,0)+IF(AD54="x",2,0)+IF(AE54="x",1,0)+(VLOOKUP(P54,[4]LISTA!$H$2:$J$5,3,FALSE))</f>
        <v>6</v>
      </c>
      <c r="AG54" s="43" t="str">
        <f t="shared" si="0"/>
        <v>Moderado</v>
      </c>
    </row>
    <row r="55" spans="1:33" ht="49.5" x14ac:dyDescent="0.2">
      <c r="A55" s="40">
        <v>46</v>
      </c>
      <c r="B55" s="40" t="s">
        <v>128</v>
      </c>
      <c r="C55" s="65" t="s">
        <v>90</v>
      </c>
      <c r="D55" s="65" t="s">
        <v>90</v>
      </c>
      <c r="E55" s="76" t="s">
        <v>299</v>
      </c>
      <c r="F55" s="74" t="s">
        <v>1192</v>
      </c>
      <c r="G55" s="68" t="s">
        <v>93</v>
      </c>
      <c r="H55" s="69" t="s">
        <v>92</v>
      </c>
      <c r="I55" s="69" t="s">
        <v>90</v>
      </c>
      <c r="J55" s="70"/>
      <c r="K55" s="70" t="s">
        <v>268</v>
      </c>
      <c r="L55" s="70" t="s">
        <v>295</v>
      </c>
      <c r="M55" s="70" t="s">
        <v>110</v>
      </c>
      <c r="N55" s="70" t="s">
        <v>175</v>
      </c>
      <c r="O55" s="70" t="s">
        <v>157</v>
      </c>
      <c r="P55" s="70" t="s">
        <v>16</v>
      </c>
      <c r="Q55" s="75"/>
      <c r="R55" s="71"/>
      <c r="S55" s="71" t="s">
        <v>268</v>
      </c>
      <c r="T55" s="72"/>
      <c r="U55" s="72"/>
      <c r="V55" s="72" t="s">
        <v>268</v>
      </c>
      <c r="W55" s="72" t="s">
        <v>268</v>
      </c>
      <c r="X55" s="72"/>
      <c r="Y55" s="72"/>
      <c r="Z55" s="72"/>
      <c r="AA55" s="72"/>
      <c r="AB55" s="72" t="s">
        <v>268</v>
      </c>
      <c r="AC55" s="72"/>
      <c r="AD55" s="72"/>
      <c r="AE55" s="72" t="s">
        <v>268</v>
      </c>
      <c r="AF55" s="40">
        <f>IF(Q55="x",1,0)+IF(R55="x",2,0)+IF(S55="x",3,0)+IF(T55="x",3,0)+IF(U55="x",2,0)+IF(V55="x",1,0)+IF(W55="x",3,0)+IF(X55="x",2,0)+IF(Y55="x",1,0)+IF(Z55="x",3,0)+IF(AA55="x",2,0)+IF(AB55="x",1,0)+IF(AC55="x",3,0)+IF(AD55="x",2,0)+IF(AE55="x",1,0)+(VLOOKUP(P55,[4]LISTA!$H$2:$J$5,3,FALSE))</f>
        <v>8</v>
      </c>
      <c r="AG55" s="43" t="str">
        <f t="shared" si="0"/>
        <v>Moderado</v>
      </c>
    </row>
    <row r="56" spans="1:33" ht="99" x14ac:dyDescent="0.2">
      <c r="A56" s="20">
        <v>47</v>
      </c>
      <c r="B56" s="40" t="s">
        <v>128</v>
      </c>
      <c r="C56" s="65" t="s">
        <v>90</v>
      </c>
      <c r="D56" s="65" t="s">
        <v>90</v>
      </c>
      <c r="E56" s="76" t="s">
        <v>368</v>
      </c>
      <c r="F56" s="74" t="s">
        <v>369</v>
      </c>
      <c r="G56" s="68" t="s">
        <v>93</v>
      </c>
      <c r="H56" s="69" t="s">
        <v>92</v>
      </c>
      <c r="I56" s="69" t="s">
        <v>90</v>
      </c>
      <c r="J56" s="70"/>
      <c r="K56" s="70" t="s">
        <v>268</v>
      </c>
      <c r="L56" s="70" t="s">
        <v>295</v>
      </c>
      <c r="M56" s="70" t="s">
        <v>110</v>
      </c>
      <c r="N56" s="70" t="s">
        <v>175</v>
      </c>
      <c r="O56" s="70" t="s">
        <v>282</v>
      </c>
      <c r="P56" s="70" t="s">
        <v>15</v>
      </c>
      <c r="Q56" s="75"/>
      <c r="R56" s="71"/>
      <c r="S56" s="71" t="s">
        <v>268</v>
      </c>
      <c r="T56" s="72"/>
      <c r="U56" s="72"/>
      <c r="V56" s="72" t="s">
        <v>268</v>
      </c>
      <c r="W56" s="72"/>
      <c r="X56" s="72"/>
      <c r="Y56" s="72" t="s">
        <v>268</v>
      </c>
      <c r="Z56" s="72" t="s">
        <v>268</v>
      </c>
      <c r="AA56" s="72"/>
      <c r="AB56" s="72"/>
      <c r="AC56" s="72" t="s">
        <v>268</v>
      </c>
      <c r="AD56" s="72"/>
      <c r="AE56" s="72"/>
      <c r="AF56" s="40">
        <f>IF(Q56="x",1,0)+IF(R56="x",2,0)+IF(S56="x",3,0)+IF(T56="x",3,0)+IF(U56="x",2,0)+IF(V56="x",1,0)+IF(W56="x",3,0)+IF(X56="x",2,0)+IF(Y56="x",1,0)+IF(Z56="x",3,0)+IF(AA56="x",2,0)+IF(AB56="x",1,0)+IF(AC56="x",3,0)+IF(AD56="x",2,0)+IF(AE56="x",1,0)+(VLOOKUP(P56,[4]LISTA!$H$2:$J$5,3,FALSE))</f>
        <v>12</v>
      </c>
      <c r="AG56" s="43" t="str">
        <f t="shared" si="0"/>
        <v>Critico</v>
      </c>
    </row>
    <row r="57" spans="1:33" ht="33" x14ac:dyDescent="0.2">
      <c r="A57" s="20">
        <v>48</v>
      </c>
      <c r="B57" s="40" t="s">
        <v>128</v>
      </c>
      <c r="C57" s="65" t="s">
        <v>90</v>
      </c>
      <c r="D57" s="65" t="s">
        <v>90</v>
      </c>
      <c r="E57" s="76" t="s">
        <v>370</v>
      </c>
      <c r="F57" s="74" t="s">
        <v>1193</v>
      </c>
      <c r="G57" s="68" t="s">
        <v>93</v>
      </c>
      <c r="H57" s="69" t="s">
        <v>92</v>
      </c>
      <c r="I57" s="69" t="s">
        <v>90</v>
      </c>
      <c r="J57" s="70"/>
      <c r="K57" s="70" t="s">
        <v>268</v>
      </c>
      <c r="L57" s="70" t="s">
        <v>295</v>
      </c>
      <c r="M57" s="70" t="s">
        <v>110</v>
      </c>
      <c r="N57" s="70" t="s">
        <v>175</v>
      </c>
      <c r="O57" s="70" t="s">
        <v>157</v>
      </c>
      <c r="P57" s="70" t="s">
        <v>15</v>
      </c>
      <c r="Q57" s="75"/>
      <c r="R57" s="71"/>
      <c r="S57" s="71" t="s">
        <v>268</v>
      </c>
      <c r="T57" s="72"/>
      <c r="U57" s="72"/>
      <c r="V57" s="72" t="s">
        <v>268</v>
      </c>
      <c r="W57" s="72"/>
      <c r="X57" s="72" t="s">
        <v>268</v>
      </c>
      <c r="Y57" s="72"/>
      <c r="Z57" s="72" t="s">
        <v>268</v>
      </c>
      <c r="AA57" s="72"/>
      <c r="AB57" s="72"/>
      <c r="AC57" s="72" t="s">
        <v>268</v>
      </c>
      <c r="AD57" s="72"/>
      <c r="AE57" s="72"/>
      <c r="AF57" s="40">
        <f>IF(Q57="x",1,0)+IF(R57="x",2,0)+IF(S57="x",3,0)+IF(T57="x",3,0)+IF(U57="x",2,0)+IF(V57="x",1,0)+IF(W57="x",3,0)+IF(X57="x",2,0)+IF(Y57="x",1,0)+IF(Z57="x",3,0)+IF(AA57="x",2,0)+IF(AB57="x",1,0)+IF(AC57="x",3,0)+IF(AD57="x",2,0)+IF(AE57="x",1,0)+(VLOOKUP(P57,[4]LISTA!$H$2:$J$5,3,FALSE))</f>
        <v>13</v>
      </c>
      <c r="AG57" s="43" t="str">
        <f t="shared" si="0"/>
        <v>Critico</v>
      </c>
    </row>
    <row r="58" spans="1:33" ht="66" x14ac:dyDescent="0.2">
      <c r="A58" s="40">
        <v>49</v>
      </c>
      <c r="B58" s="40" t="s">
        <v>128</v>
      </c>
      <c r="C58" s="65" t="s">
        <v>90</v>
      </c>
      <c r="D58" s="65" t="s">
        <v>90</v>
      </c>
      <c r="E58" s="76" t="s">
        <v>371</v>
      </c>
      <c r="F58" s="74" t="s">
        <v>1194</v>
      </c>
      <c r="G58" s="68" t="s">
        <v>93</v>
      </c>
      <c r="H58" s="69" t="s">
        <v>92</v>
      </c>
      <c r="I58" s="69" t="s">
        <v>90</v>
      </c>
      <c r="J58" s="70"/>
      <c r="K58" s="70" t="s">
        <v>268</v>
      </c>
      <c r="L58" s="70" t="s">
        <v>295</v>
      </c>
      <c r="M58" s="70" t="s">
        <v>110</v>
      </c>
      <c r="N58" s="70" t="s">
        <v>175</v>
      </c>
      <c r="O58" s="70" t="s">
        <v>282</v>
      </c>
      <c r="P58" s="70" t="s">
        <v>15</v>
      </c>
      <c r="Q58" s="75"/>
      <c r="R58" s="71"/>
      <c r="S58" s="71" t="s">
        <v>268</v>
      </c>
      <c r="T58" s="72"/>
      <c r="U58" s="72"/>
      <c r="V58" s="72" t="s">
        <v>268</v>
      </c>
      <c r="W58" s="72"/>
      <c r="X58" s="72"/>
      <c r="Y58" s="72" t="s">
        <v>268</v>
      </c>
      <c r="Z58" s="72"/>
      <c r="AA58" s="72" t="s">
        <v>268</v>
      </c>
      <c r="AB58" s="72"/>
      <c r="AC58" s="72"/>
      <c r="AD58" s="72" t="s">
        <v>268</v>
      </c>
      <c r="AE58" s="72"/>
      <c r="AF58" s="40">
        <f>IF(Q58="x",1,0)+IF(R58="x",2,0)+IF(S58="x",3,0)+IF(T58="x",3,0)+IF(U58="x",2,0)+IF(V58="x",1,0)+IF(W58="x",3,0)+IF(X58="x",2,0)+IF(Y58="x",1,0)+IF(Z58="x",3,0)+IF(AA58="x",2,0)+IF(AB58="x",1,0)+IF(AC58="x",3,0)+IF(AD58="x",2,0)+IF(AE58="x",1,0)+(VLOOKUP(P58,[4]LISTA!$H$2:$J$5,3,FALSE))</f>
        <v>10</v>
      </c>
      <c r="AG58" s="43" t="str">
        <f t="shared" si="0"/>
        <v>Moderado</v>
      </c>
    </row>
    <row r="59" spans="1:33" ht="82.5" x14ac:dyDescent="0.2">
      <c r="A59" s="20">
        <v>50</v>
      </c>
      <c r="B59" s="40" t="s">
        <v>128</v>
      </c>
      <c r="C59" s="65" t="s">
        <v>90</v>
      </c>
      <c r="D59" s="65" t="s">
        <v>90</v>
      </c>
      <c r="E59" s="76" t="s">
        <v>372</v>
      </c>
      <c r="F59" s="74" t="s">
        <v>1195</v>
      </c>
      <c r="G59" s="68" t="s">
        <v>93</v>
      </c>
      <c r="H59" s="69" t="s">
        <v>92</v>
      </c>
      <c r="I59" s="69" t="s">
        <v>90</v>
      </c>
      <c r="J59" s="70"/>
      <c r="K59" s="70" t="s">
        <v>268</v>
      </c>
      <c r="L59" s="70" t="s">
        <v>295</v>
      </c>
      <c r="M59" s="70" t="s">
        <v>72</v>
      </c>
      <c r="N59" s="70" t="s">
        <v>175</v>
      </c>
      <c r="O59" s="70" t="s">
        <v>282</v>
      </c>
      <c r="P59" s="70" t="s">
        <v>15</v>
      </c>
      <c r="Q59" s="75"/>
      <c r="R59" s="71"/>
      <c r="S59" s="71" t="s">
        <v>268</v>
      </c>
      <c r="T59" s="72"/>
      <c r="U59" s="72"/>
      <c r="V59" s="72" t="s">
        <v>268</v>
      </c>
      <c r="W59" s="72"/>
      <c r="X59" s="72"/>
      <c r="Y59" s="72" t="s">
        <v>268</v>
      </c>
      <c r="Z59" s="72" t="s">
        <v>268</v>
      </c>
      <c r="AA59" s="72"/>
      <c r="AB59" s="72"/>
      <c r="AC59" s="72" t="s">
        <v>268</v>
      </c>
      <c r="AD59" s="72"/>
      <c r="AE59" s="72"/>
      <c r="AF59" s="40">
        <f>IF(Q59="x",1,0)+IF(R59="x",2,0)+IF(S59="x",3,0)+IF(T59="x",3,0)+IF(U59="x",2,0)+IF(V59="x",1,0)+IF(W59="x",3,0)+IF(X59="x",2,0)+IF(Y59="x",1,0)+IF(Z59="x",3,0)+IF(AA59="x",2,0)+IF(AB59="x",1,0)+IF(AC59="x",3,0)+IF(AD59="x",2,0)+IF(AE59="x",1,0)+(VLOOKUP(P59,[4]LISTA!$H$2:$J$5,3,FALSE))</f>
        <v>12</v>
      </c>
      <c r="AG59" s="43" t="str">
        <f t="shared" si="0"/>
        <v>Critico</v>
      </c>
    </row>
    <row r="60" spans="1:33" ht="38.25" x14ac:dyDescent="0.2">
      <c r="A60" s="20">
        <v>51</v>
      </c>
      <c r="B60" s="40" t="s">
        <v>128</v>
      </c>
      <c r="C60" s="65" t="s">
        <v>90</v>
      </c>
      <c r="D60" s="65" t="s">
        <v>90</v>
      </c>
      <c r="E60" s="80" t="s">
        <v>373</v>
      </c>
      <c r="F60" s="80" t="s">
        <v>374</v>
      </c>
      <c r="G60" s="68" t="s">
        <v>145</v>
      </c>
      <c r="H60" s="69" t="s">
        <v>92</v>
      </c>
      <c r="I60" s="69" t="s">
        <v>90</v>
      </c>
      <c r="J60" s="70"/>
      <c r="K60" s="70" t="s">
        <v>268</v>
      </c>
      <c r="L60" s="70" t="s">
        <v>295</v>
      </c>
      <c r="M60" s="70" t="s">
        <v>72</v>
      </c>
      <c r="N60" s="70" t="s">
        <v>175</v>
      </c>
      <c r="O60" s="70" t="s">
        <v>282</v>
      </c>
      <c r="P60" s="70" t="s">
        <v>16</v>
      </c>
      <c r="Q60" s="83"/>
      <c r="R60" s="83"/>
      <c r="S60" s="73" t="s">
        <v>268</v>
      </c>
      <c r="T60" s="83"/>
      <c r="U60" s="83"/>
      <c r="V60" s="72" t="s">
        <v>268</v>
      </c>
      <c r="W60" s="84"/>
      <c r="X60" s="84" t="s">
        <v>268</v>
      </c>
      <c r="Y60" s="84"/>
      <c r="Z60" s="84"/>
      <c r="AA60" s="84"/>
      <c r="AB60" s="84" t="s">
        <v>268</v>
      </c>
      <c r="AC60" s="84"/>
      <c r="AD60" s="84"/>
      <c r="AE60" s="84" t="s">
        <v>268</v>
      </c>
      <c r="AF60" s="40">
        <f>IF(Q60="x",1,0)+IF(R60="x",2,0)+IF(S60="x",3,0)+IF(T60="x",3,0)+IF(U60="x",2,0)+IF(V60="x",1,0)+IF(W60="x",3,0)+IF(X60="x",2,0)+IF(Y60="x",1,0)+IF(Z60="x",3,0)+IF(AA60="x",2,0)+IF(AB60="x",1,0)+IF(AC60="x",3,0)+IF(AD60="x",2,0)+IF(AE60="x",1,0)+(VLOOKUP(P60,[4]LISTA!$H$2:$J$5,3,FALSE))</f>
        <v>7</v>
      </c>
      <c r="AG60" s="43" t="str">
        <f t="shared" si="0"/>
        <v>Moderado</v>
      </c>
    </row>
    <row r="61" spans="1:33" ht="51" x14ac:dyDescent="0.2">
      <c r="A61" s="40">
        <v>52</v>
      </c>
      <c r="B61" s="40" t="s">
        <v>128</v>
      </c>
      <c r="C61" s="65" t="s">
        <v>90</v>
      </c>
      <c r="D61" s="65" t="s">
        <v>90</v>
      </c>
      <c r="E61" s="80" t="s">
        <v>375</v>
      </c>
      <c r="F61" s="85" t="s">
        <v>376</v>
      </c>
      <c r="G61" s="68" t="s">
        <v>93</v>
      </c>
      <c r="H61" s="69" t="s">
        <v>92</v>
      </c>
      <c r="I61" s="69" t="s">
        <v>90</v>
      </c>
      <c r="J61" s="70"/>
      <c r="K61" s="70" t="s">
        <v>268</v>
      </c>
      <c r="L61" s="70" t="s">
        <v>295</v>
      </c>
      <c r="M61" s="70" t="s">
        <v>72</v>
      </c>
      <c r="N61" s="70" t="s">
        <v>175</v>
      </c>
      <c r="O61" s="70" t="s">
        <v>158</v>
      </c>
      <c r="P61" s="70" t="s">
        <v>15</v>
      </c>
      <c r="Q61" s="83"/>
      <c r="R61" s="83"/>
      <c r="S61" s="73" t="s">
        <v>268</v>
      </c>
      <c r="T61" s="83"/>
      <c r="U61" s="83"/>
      <c r="V61" s="72" t="s">
        <v>268</v>
      </c>
      <c r="W61" s="84"/>
      <c r="X61" s="84"/>
      <c r="Y61" s="72" t="s">
        <v>268</v>
      </c>
      <c r="Z61" s="84"/>
      <c r="AA61" s="84" t="s">
        <v>268</v>
      </c>
      <c r="AB61" s="84"/>
      <c r="AC61" s="84"/>
      <c r="AD61" s="84"/>
      <c r="AE61" s="84" t="s">
        <v>268</v>
      </c>
      <c r="AF61" s="40">
        <f>IF(Q61="x",1,0)+IF(R61="x",2,0)+IF(S61="x",3,0)+IF(T61="x",3,0)+IF(U61="x",2,0)+IF(V61="x",1,0)+IF(W61="x",3,0)+IF(X61="x",2,0)+IF(Y61="x",1,0)+IF(Z61="x",3,0)+IF(AA61="x",2,0)+IF(AB61="x",1,0)+IF(AC61="x",3,0)+IF(AD61="x",2,0)+IF(AE61="x",1,0)+(VLOOKUP(P61,[4]LISTA!$H$2:$J$5,3,FALSE))</f>
        <v>9</v>
      </c>
      <c r="AG61" s="43" t="str">
        <f t="shared" si="0"/>
        <v>Moderado</v>
      </c>
    </row>
    <row r="62" spans="1:33" ht="51" x14ac:dyDescent="0.2">
      <c r="A62" s="20">
        <v>53</v>
      </c>
      <c r="B62" s="40" t="s">
        <v>128</v>
      </c>
      <c r="C62" s="65" t="s">
        <v>90</v>
      </c>
      <c r="D62" s="65" t="s">
        <v>90</v>
      </c>
      <c r="E62" s="80" t="s">
        <v>377</v>
      </c>
      <c r="F62" s="85" t="s">
        <v>378</v>
      </c>
      <c r="G62" s="68" t="s">
        <v>145</v>
      </c>
      <c r="H62" s="69" t="s">
        <v>115</v>
      </c>
      <c r="I62" s="69" t="s">
        <v>117</v>
      </c>
      <c r="J62" s="70"/>
      <c r="K62" s="70" t="s">
        <v>268</v>
      </c>
      <c r="L62" s="70" t="s">
        <v>379</v>
      </c>
      <c r="M62" s="70" t="s">
        <v>91</v>
      </c>
      <c r="N62" s="70" t="s">
        <v>175</v>
      </c>
      <c r="O62" s="70" t="s">
        <v>282</v>
      </c>
      <c r="P62" s="70" t="s">
        <v>16</v>
      </c>
      <c r="Q62" s="83"/>
      <c r="R62" s="69" t="s">
        <v>268</v>
      </c>
      <c r="S62" s="73"/>
      <c r="T62" s="83"/>
      <c r="U62" s="83" t="s">
        <v>268</v>
      </c>
      <c r="V62" s="72"/>
      <c r="W62" s="84"/>
      <c r="X62" s="84"/>
      <c r="Y62" s="72" t="s">
        <v>268</v>
      </c>
      <c r="Z62" s="84"/>
      <c r="AA62" s="84"/>
      <c r="AB62" s="84" t="s">
        <v>268</v>
      </c>
      <c r="AC62" s="84"/>
      <c r="AD62" s="84" t="s">
        <v>268</v>
      </c>
      <c r="AE62" s="84"/>
      <c r="AF62" s="40">
        <f>IF(Q62="x",1,0)+IF(R62="x",2,0)+IF(S62="x",3,0)+IF(T62="x",3,0)+IF(U62="x",2,0)+IF(V62="x",1,0)+IF(W62="x",3,0)+IF(X62="x",2,0)+IF(Y62="x",1,0)+IF(Z62="x",3,0)+IF(AA62="x",2,0)+IF(AB62="x",1,0)+IF(AC62="x",3,0)+IF(AD62="x",2,0)+IF(AE62="x",1,0)+(VLOOKUP(P62,[4]LISTA!$H$2:$J$5,3,FALSE))</f>
        <v>7</v>
      </c>
      <c r="AG62" s="43" t="str">
        <f t="shared" si="0"/>
        <v>Moderado</v>
      </c>
    </row>
    <row r="63" spans="1:33" ht="38.25" x14ac:dyDescent="0.2">
      <c r="A63" s="20">
        <v>54</v>
      </c>
      <c r="B63" s="40" t="s">
        <v>128</v>
      </c>
      <c r="C63" s="65" t="s">
        <v>90</v>
      </c>
      <c r="D63" s="65" t="s">
        <v>90</v>
      </c>
      <c r="E63" s="80" t="s">
        <v>380</v>
      </c>
      <c r="F63" s="85" t="s">
        <v>381</v>
      </c>
      <c r="G63" s="68" t="s">
        <v>145</v>
      </c>
      <c r="H63" s="69" t="s">
        <v>92</v>
      </c>
      <c r="I63" s="69" t="s">
        <v>117</v>
      </c>
      <c r="J63" s="70"/>
      <c r="K63" s="70" t="s">
        <v>268</v>
      </c>
      <c r="L63" s="70" t="s">
        <v>379</v>
      </c>
      <c r="M63" s="70" t="s">
        <v>91</v>
      </c>
      <c r="N63" s="70" t="s">
        <v>175</v>
      </c>
      <c r="O63" s="70" t="s">
        <v>157</v>
      </c>
      <c r="P63" s="70" t="s">
        <v>16</v>
      </c>
      <c r="Q63" s="83"/>
      <c r="R63" s="83"/>
      <c r="S63" s="73" t="s">
        <v>268</v>
      </c>
      <c r="T63" s="83"/>
      <c r="U63" s="83" t="s">
        <v>268</v>
      </c>
      <c r="V63" s="72"/>
      <c r="W63" s="84"/>
      <c r="X63" s="84"/>
      <c r="Y63" s="72" t="s">
        <v>268</v>
      </c>
      <c r="Z63" s="84"/>
      <c r="AA63" s="84"/>
      <c r="AB63" s="84" t="s">
        <v>268</v>
      </c>
      <c r="AC63" s="84"/>
      <c r="AD63" s="84"/>
      <c r="AE63" s="84" t="s">
        <v>268</v>
      </c>
      <c r="AF63" s="40">
        <f>IF(Q63="x",1,0)+IF(R63="x",2,0)+IF(S63="x",3,0)+IF(T63="x",3,0)+IF(U63="x",2,0)+IF(V63="x",1,0)+IF(W63="x",3,0)+IF(X63="x",2,0)+IF(Y63="x",1,0)+IF(Z63="x",3,0)+IF(AA63="x",2,0)+IF(AB63="x",1,0)+IF(AC63="x",3,0)+IF(AD63="x",2,0)+IF(AE63="x",1,0)+(VLOOKUP(P63,[4]LISTA!$H$2:$J$5,3,FALSE))</f>
        <v>7</v>
      </c>
      <c r="AG63" s="43" t="str">
        <f t="shared" si="0"/>
        <v>Moderado</v>
      </c>
    </row>
    <row r="64" spans="1:33" ht="38.25" x14ac:dyDescent="0.2">
      <c r="A64" s="40">
        <v>55</v>
      </c>
      <c r="B64" s="40" t="s">
        <v>128</v>
      </c>
      <c r="C64" s="65" t="s">
        <v>90</v>
      </c>
      <c r="D64" s="65" t="s">
        <v>90</v>
      </c>
      <c r="E64" s="86" t="s">
        <v>382</v>
      </c>
      <c r="F64" s="85" t="s">
        <v>383</v>
      </c>
      <c r="G64" s="68" t="s">
        <v>145</v>
      </c>
      <c r="H64" s="69" t="s">
        <v>92</v>
      </c>
      <c r="I64" s="69" t="s">
        <v>90</v>
      </c>
      <c r="J64" s="70"/>
      <c r="K64" s="70" t="s">
        <v>268</v>
      </c>
      <c r="L64" s="70" t="s">
        <v>379</v>
      </c>
      <c r="M64" s="70" t="s">
        <v>110</v>
      </c>
      <c r="N64" s="70" t="s">
        <v>175</v>
      </c>
      <c r="O64" s="70" t="s">
        <v>157</v>
      </c>
      <c r="P64" s="70" t="s">
        <v>16</v>
      </c>
      <c r="Q64" s="83"/>
      <c r="R64" s="83"/>
      <c r="S64" s="73" t="s">
        <v>268</v>
      </c>
      <c r="T64" s="83"/>
      <c r="U64" s="83" t="s">
        <v>268</v>
      </c>
      <c r="V64" s="72"/>
      <c r="W64" s="84"/>
      <c r="X64" s="84" t="s">
        <v>268</v>
      </c>
      <c r="Y64" s="72"/>
      <c r="Z64" s="84"/>
      <c r="AA64" s="84" t="s">
        <v>268</v>
      </c>
      <c r="AB64" s="84"/>
      <c r="AC64" s="84"/>
      <c r="AD64" s="84"/>
      <c r="AE64" s="84" t="s">
        <v>268</v>
      </c>
      <c r="AF64" s="40">
        <f>IF(Q64="x",1,0)+IF(R64="x",2,0)+IF(S64="x",3,0)+IF(T64="x",3,0)+IF(U64="x",2,0)+IF(V64="x",1,0)+IF(W64="x",3,0)+IF(X64="x",2,0)+IF(Y64="x",1,0)+IF(Z64="x",3,0)+IF(AA64="x",2,0)+IF(AB64="x",1,0)+IF(AC64="x",3,0)+IF(AD64="x",2,0)+IF(AE64="x",1,0)+(VLOOKUP(P64,[4]LISTA!$H$2:$J$5,3,FALSE))</f>
        <v>9</v>
      </c>
      <c r="AG64" s="43" t="str">
        <f t="shared" si="0"/>
        <v>Moderado</v>
      </c>
    </row>
    <row r="65" spans="1:33" ht="51" x14ac:dyDescent="0.2">
      <c r="A65" s="20">
        <v>56</v>
      </c>
      <c r="B65" s="40" t="s">
        <v>128</v>
      </c>
      <c r="C65" s="65" t="s">
        <v>90</v>
      </c>
      <c r="D65" s="65" t="s">
        <v>90</v>
      </c>
      <c r="E65" s="80" t="s">
        <v>384</v>
      </c>
      <c r="F65" s="85" t="s">
        <v>385</v>
      </c>
      <c r="G65" s="68" t="s">
        <v>145</v>
      </c>
      <c r="H65" s="69" t="s">
        <v>106</v>
      </c>
      <c r="I65" s="69" t="s">
        <v>116</v>
      </c>
      <c r="J65" s="70"/>
      <c r="K65" s="70" t="s">
        <v>268</v>
      </c>
      <c r="L65" s="70" t="s">
        <v>379</v>
      </c>
      <c r="M65" s="70" t="s">
        <v>91</v>
      </c>
      <c r="N65" s="70" t="s">
        <v>175</v>
      </c>
      <c r="O65" s="70" t="s">
        <v>157</v>
      </c>
      <c r="P65" s="70" t="s">
        <v>15</v>
      </c>
      <c r="Q65" s="83"/>
      <c r="R65" s="69" t="s">
        <v>268</v>
      </c>
      <c r="S65" s="73"/>
      <c r="T65" s="83"/>
      <c r="U65" s="83" t="s">
        <v>268</v>
      </c>
      <c r="V65" s="72"/>
      <c r="W65" s="84"/>
      <c r="X65" s="84"/>
      <c r="Y65" s="72" t="s">
        <v>268</v>
      </c>
      <c r="Z65" s="84"/>
      <c r="AA65" s="84"/>
      <c r="AB65" s="84" t="s">
        <v>268</v>
      </c>
      <c r="AC65" s="84"/>
      <c r="AD65" s="84"/>
      <c r="AE65" s="84" t="s">
        <v>268</v>
      </c>
      <c r="AF65" s="40">
        <f>IF(Q65="x",1,0)+IF(R65="x",2,0)+IF(S65="x",3,0)+IF(T65="x",3,0)+IF(U65="x",2,0)+IF(V65="x",1,0)+IF(W65="x",3,0)+IF(X65="x",2,0)+IF(Y65="x",1,0)+IF(Z65="x",3,0)+IF(AA65="x",2,0)+IF(AB65="x",1,0)+IF(AC65="x",3,0)+IF(AD65="x",2,0)+IF(AE65="x",1,0)+(VLOOKUP(P65,[4]LISTA!$H$2:$J$5,3,FALSE))</f>
        <v>8</v>
      </c>
      <c r="AG65" s="43" t="str">
        <f t="shared" si="0"/>
        <v>Moderado</v>
      </c>
    </row>
    <row r="66" spans="1:33" ht="25.5" x14ac:dyDescent="0.2">
      <c r="A66" s="20">
        <v>57</v>
      </c>
      <c r="B66" s="40" t="s">
        <v>128</v>
      </c>
      <c r="C66" s="65" t="s">
        <v>90</v>
      </c>
      <c r="D66" s="65" t="s">
        <v>90</v>
      </c>
      <c r="E66" s="80" t="s">
        <v>320</v>
      </c>
      <c r="F66" s="85" t="s">
        <v>386</v>
      </c>
      <c r="G66" s="68" t="s">
        <v>145</v>
      </c>
      <c r="H66" s="69" t="s">
        <v>92</v>
      </c>
      <c r="I66" s="69" t="s">
        <v>90</v>
      </c>
      <c r="J66" s="70"/>
      <c r="K66" s="70" t="s">
        <v>268</v>
      </c>
      <c r="L66" s="70" t="s">
        <v>379</v>
      </c>
      <c r="M66" s="70" t="s">
        <v>73</v>
      </c>
      <c r="N66" s="70" t="s">
        <v>175</v>
      </c>
      <c r="O66" s="70" t="s">
        <v>157</v>
      </c>
      <c r="P66" s="70" t="s">
        <v>16</v>
      </c>
      <c r="Q66" s="83"/>
      <c r="R66" s="69" t="s">
        <v>268</v>
      </c>
      <c r="S66" s="73"/>
      <c r="T66" s="83"/>
      <c r="U66" s="83" t="s">
        <v>268</v>
      </c>
      <c r="V66" s="72"/>
      <c r="W66" s="84"/>
      <c r="X66" s="84"/>
      <c r="Y66" s="72" t="s">
        <v>268</v>
      </c>
      <c r="Z66" s="84"/>
      <c r="AA66" s="84"/>
      <c r="AB66" s="84" t="s">
        <v>268</v>
      </c>
      <c r="AC66" s="84"/>
      <c r="AD66" s="84"/>
      <c r="AE66" s="84" t="s">
        <v>268</v>
      </c>
      <c r="AF66" s="40">
        <f>IF(Q66="x",1,0)+IF(R66="x",2,0)+IF(S66="x",3,0)+IF(T66="x",3,0)+IF(U66="x",2,0)+IF(V66="x",1,0)+IF(W66="x",3,0)+IF(X66="x",2,0)+IF(Y66="x",1,0)+IF(Z66="x",3,0)+IF(AA66="x",2,0)+IF(AB66="x",1,0)+IF(AC66="x",3,0)+IF(AD66="x",2,0)+IF(AE66="x",1,0)+(VLOOKUP(P66,[4]LISTA!$H$2:$J$5,3,FALSE))</f>
        <v>6</v>
      </c>
      <c r="AG66" s="43" t="str">
        <f t="shared" si="0"/>
        <v>Moderado</v>
      </c>
    </row>
    <row r="67" spans="1:33" ht="51" x14ac:dyDescent="0.2">
      <c r="A67" s="40">
        <v>58</v>
      </c>
      <c r="B67" s="40" t="s">
        <v>128</v>
      </c>
      <c r="C67" s="65" t="s">
        <v>90</v>
      </c>
      <c r="D67" s="65" t="s">
        <v>90</v>
      </c>
      <c r="E67" s="80" t="s">
        <v>387</v>
      </c>
      <c r="F67" s="85" t="s">
        <v>388</v>
      </c>
      <c r="G67" s="68" t="s">
        <v>145</v>
      </c>
      <c r="H67" s="69" t="s">
        <v>92</v>
      </c>
      <c r="I67" s="69" t="s">
        <v>90</v>
      </c>
      <c r="J67" s="70"/>
      <c r="K67" s="70" t="s">
        <v>268</v>
      </c>
      <c r="L67" s="70" t="s">
        <v>379</v>
      </c>
      <c r="M67" s="70" t="s">
        <v>91</v>
      </c>
      <c r="N67" s="70" t="s">
        <v>175</v>
      </c>
      <c r="O67" s="70" t="s">
        <v>157</v>
      </c>
      <c r="P67" s="70" t="s">
        <v>16</v>
      </c>
      <c r="Q67" s="83"/>
      <c r="R67" s="83"/>
      <c r="S67" s="73" t="s">
        <v>268</v>
      </c>
      <c r="T67" s="83"/>
      <c r="U67" s="83" t="s">
        <v>268</v>
      </c>
      <c r="V67" s="72"/>
      <c r="W67" s="84" t="s">
        <v>268</v>
      </c>
      <c r="X67" s="84"/>
      <c r="Y67" s="72"/>
      <c r="Z67" s="84"/>
      <c r="AA67" s="84"/>
      <c r="AB67" s="84" t="s">
        <v>268</v>
      </c>
      <c r="AC67" s="84"/>
      <c r="AD67" s="84"/>
      <c r="AE67" s="84" t="s">
        <v>268</v>
      </c>
      <c r="AF67" s="40">
        <f>IF(Q67="x",1,0)+IF(R67="x",2,0)+IF(S67="x",3,0)+IF(T67="x",3,0)+IF(U67="x",2,0)+IF(V67="x",1,0)+IF(W67="x",3,0)+IF(X67="x",2,0)+IF(Y67="x",1,0)+IF(Z67="x",3,0)+IF(AA67="x",2,0)+IF(AB67="x",1,0)+IF(AC67="x",3,0)+IF(AD67="x",2,0)+IF(AE67="x",1,0)+(VLOOKUP(P67,[4]LISTA!$H$2:$J$5,3,FALSE))</f>
        <v>9</v>
      </c>
      <c r="AG67" s="43" t="str">
        <f t="shared" si="0"/>
        <v>Moderado</v>
      </c>
    </row>
    <row r="68" spans="1:33" ht="51" x14ac:dyDescent="0.2">
      <c r="A68" s="20">
        <v>59</v>
      </c>
      <c r="B68" s="40" t="s">
        <v>128</v>
      </c>
      <c r="C68" s="65" t="s">
        <v>90</v>
      </c>
      <c r="D68" s="65" t="s">
        <v>90</v>
      </c>
      <c r="E68" s="80" t="s">
        <v>389</v>
      </c>
      <c r="F68" s="85" t="s">
        <v>390</v>
      </c>
      <c r="G68" s="68" t="s">
        <v>145</v>
      </c>
      <c r="H68" s="69" t="s">
        <v>92</v>
      </c>
      <c r="I68" s="69" t="s">
        <v>90</v>
      </c>
      <c r="J68" s="70"/>
      <c r="K68" s="70" t="s">
        <v>268</v>
      </c>
      <c r="L68" s="70" t="s">
        <v>379</v>
      </c>
      <c r="M68" s="70" t="s">
        <v>73</v>
      </c>
      <c r="N68" s="70" t="s">
        <v>175</v>
      </c>
      <c r="O68" s="70" t="s">
        <v>157</v>
      </c>
      <c r="P68" s="70" t="s">
        <v>16</v>
      </c>
      <c r="Q68" s="83"/>
      <c r="R68" s="83"/>
      <c r="S68" s="73" t="s">
        <v>268</v>
      </c>
      <c r="T68" s="83"/>
      <c r="U68" s="83" t="s">
        <v>268</v>
      </c>
      <c r="V68" s="72"/>
      <c r="W68" s="84" t="s">
        <v>268</v>
      </c>
      <c r="X68" s="84"/>
      <c r="Y68" s="72"/>
      <c r="Z68" s="84"/>
      <c r="AA68" s="84" t="s">
        <v>268</v>
      </c>
      <c r="AB68" s="84"/>
      <c r="AC68" s="84"/>
      <c r="AD68" s="84"/>
      <c r="AE68" s="84" t="s">
        <v>268</v>
      </c>
      <c r="AF68" s="40">
        <f>IF(Q68="x",1,0)+IF(R68="x",2,0)+IF(S68="x",3,0)+IF(T68="x",3,0)+IF(U68="x",2,0)+IF(V68="x",1,0)+IF(W68="x",3,0)+IF(X68="x",2,0)+IF(Y68="x",1,0)+IF(Z68="x",3,0)+IF(AA68="x",2,0)+IF(AB68="x",1,0)+IF(AC68="x",3,0)+IF(AD68="x",2,0)+IF(AE68="x",1,0)+(VLOOKUP(P68,[4]LISTA!$H$2:$J$5,3,FALSE))</f>
        <v>10</v>
      </c>
      <c r="AG68" s="43" t="str">
        <f t="shared" si="0"/>
        <v>Moderado</v>
      </c>
    </row>
    <row r="69" spans="1:33" ht="51" x14ac:dyDescent="0.2">
      <c r="A69" s="20">
        <v>60</v>
      </c>
      <c r="B69" s="40" t="s">
        <v>128</v>
      </c>
      <c r="C69" s="65" t="s">
        <v>90</v>
      </c>
      <c r="D69" s="65" t="s">
        <v>90</v>
      </c>
      <c r="E69" s="80" t="s">
        <v>391</v>
      </c>
      <c r="F69" s="85" t="s">
        <v>392</v>
      </c>
      <c r="G69" s="68" t="s">
        <v>145</v>
      </c>
      <c r="H69" s="69" t="s">
        <v>92</v>
      </c>
      <c r="I69" s="69" t="s">
        <v>90</v>
      </c>
      <c r="J69" s="70"/>
      <c r="K69" s="70" t="s">
        <v>268</v>
      </c>
      <c r="L69" s="70" t="s">
        <v>379</v>
      </c>
      <c r="M69" s="70" t="s">
        <v>73</v>
      </c>
      <c r="N69" s="70" t="s">
        <v>175</v>
      </c>
      <c r="O69" s="70" t="s">
        <v>157</v>
      </c>
      <c r="P69" s="70" t="s">
        <v>16</v>
      </c>
      <c r="Q69" s="83"/>
      <c r="R69" s="83"/>
      <c r="S69" s="73" t="s">
        <v>268</v>
      </c>
      <c r="T69" s="83"/>
      <c r="U69" s="83" t="s">
        <v>268</v>
      </c>
      <c r="V69" s="72"/>
      <c r="W69" s="84"/>
      <c r="X69" s="84"/>
      <c r="Y69" s="72" t="s">
        <v>268</v>
      </c>
      <c r="Z69" s="84"/>
      <c r="AA69" s="84" t="s">
        <v>268</v>
      </c>
      <c r="AB69" s="84"/>
      <c r="AC69" s="84"/>
      <c r="AD69" s="84"/>
      <c r="AE69" s="84" t="s">
        <v>268</v>
      </c>
      <c r="AF69" s="40">
        <f>IF(Q69="x",1,0)+IF(R69="x",2,0)+IF(S69="x",3,0)+IF(T69="x",3,0)+IF(U69="x",2,0)+IF(V69="x",1,0)+IF(W69="x",3,0)+IF(X69="x",2,0)+IF(Y69="x",1,0)+IF(Z69="x",3,0)+IF(AA69="x",2,0)+IF(AB69="x",1,0)+IF(AC69="x",3,0)+IF(AD69="x",2,0)+IF(AE69="x",1,0)+(VLOOKUP(P69,[4]LISTA!$H$2:$J$5,3,FALSE))</f>
        <v>8</v>
      </c>
      <c r="AG69" s="43" t="str">
        <f t="shared" si="0"/>
        <v>Moderado</v>
      </c>
    </row>
    <row r="70" spans="1:33" ht="38.25" x14ac:dyDescent="0.2">
      <c r="A70" s="40">
        <v>61</v>
      </c>
      <c r="B70" s="40" t="s">
        <v>128</v>
      </c>
      <c r="C70" s="65" t="s">
        <v>90</v>
      </c>
      <c r="D70" s="65" t="s">
        <v>90</v>
      </c>
      <c r="E70" s="80" t="s">
        <v>393</v>
      </c>
      <c r="F70" s="85" t="s">
        <v>394</v>
      </c>
      <c r="G70" s="68" t="s">
        <v>145</v>
      </c>
      <c r="H70" s="69" t="s">
        <v>92</v>
      </c>
      <c r="I70" s="69" t="s">
        <v>90</v>
      </c>
      <c r="J70" s="70"/>
      <c r="K70" s="70" t="s">
        <v>268</v>
      </c>
      <c r="L70" s="70" t="s">
        <v>379</v>
      </c>
      <c r="M70" s="70" t="s">
        <v>73</v>
      </c>
      <c r="N70" s="70" t="s">
        <v>175</v>
      </c>
      <c r="O70" s="70" t="s">
        <v>14</v>
      </c>
      <c r="P70" s="70" t="s">
        <v>15</v>
      </c>
      <c r="Q70" s="83"/>
      <c r="R70" s="83"/>
      <c r="S70" s="73" t="s">
        <v>268</v>
      </c>
      <c r="T70" s="83" t="s">
        <v>268</v>
      </c>
      <c r="U70" s="83"/>
      <c r="V70" s="72"/>
      <c r="W70" s="84" t="s">
        <v>268</v>
      </c>
      <c r="X70" s="84"/>
      <c r="Y70" s="72"/>
      <c r="Z70" s="84"/>
      <c r="AA70" s="84"/>
      <c r="AB70" s="84" t="s">
        <v>268</v>
      </c>
      <c r="AC70" s="84"/>
      <c r="AD70" s="84"/>
      <c r="AE70" s="84" t="s">
        <v>268</v>
      </c>
      <c r="AF70" s="40">
        <f>IF(Q70="x",1,0)+IF(R70="x",2,0)+IF(S70="x",3,0)+IF(T70="x",3,0)+IF(U70="x",2,0)+IF(V70="x",1,0)+IF(W70="x",3,0)+IF(X70="x",2,0)+IF(Y70="x",1,0)+IF(Z70="x",3,0)+IF(AA70="x",2,0)+IF(AB70="x",1,0)+IF(AC70="x",3,0)+IF(AD70="x",2,0)+IF(AE70="x",1,0)+(VLOOKUP(P70,[4]LISTA!$H$2:$J$5,3,FALSE))</f>
        <v>12</v>
      </c>
      <c r="AG70" s="43" t="str">
        <f t="shared" si="0"/>
        <v>Critico</v>
      </c>
    </row>
    <row r="71" spans="1:33" ht="51" x14ac:dyDescent="0.2">
      <c r="A71" s="20">
        <v>62</v>
      </c>
      <c r="B71" s="40" t="s">
        <v>128</v>
      </c>
      <c r="C71" s="65" t="s">
        <v>90</v>
      </c>
      <c r="D71" s="65" t="s">
        <v>90</v>
      </c>
      <c r="E71" s="80" t="s">
        <v>395</v>
      </c>
      <c r="F71" s="80" t="s">
        <v>396</v>
      </c>
      <c r="G71" s="68" t="s">
        <v>145</v>
      </c>
      <c r="H71" s="69" t="s">
        <v>147</v>
      </c>
      <c r="I71" s="69" t="s">
        <v>90</v>
      </c>
      <c r="J71" s="70" t="s">
        <v>268</v>
      </c>
      <c r="K71" s="70" t="s">
        <v>268</v>
      </c>
      <c r="L71" s="70" t="s">
        <v>295</v>
      </c>
      <c r="M71" s="70" t="s">
        <v>110</v>
      </c>
      <c r="N71" s="70" t="s">
        <v>176</v>
      </c>
      <c r="O71" s="70" t="s">
        <v>282</v>
      </c>
      <c r="P71" s="70" t="s">
        <v>22</v>
      </c>
      <c r="Q71" s="69" t="s">
        <v>268</v>
      </c>
      <c r="R71" s="83"/>
      <c r="S71" s="73"/>
      <c r="T71" s="83"/>
      <c r="U71" s="83"/>
      <c r="V71" s="72" t="s">
        <v>268</v>
      </c>
      <c r="W71" s="84"/>
      <c r="X71" s="84"/>
      <c r="Y71" s="72" t="s">
        <v>268</v>
      </c>
      <c r="Z71" s="84"/>
      <c r="AA71" s="84"/>
      <c r="AB71" s="84" t="s">
        <v>268</v>
      </c>
      <c r="AC71" s="84"/>
      <c r="AD71" s="84"/>
      <c r="AE71" s="84" t="s">
        <v>268</v>
      </c>
      <c r="AF71" s="40">
        <f>IF(Q71="x",1,0)+IF(R71="x",2,0)+IF(S71="x",3,0)+IF(T71="x",3,0)+IF(U71="x",2,0)+IF(V71="x",1,0)+IF(W71="x",3,0)+IF(X71="x",2,0)+IF(Y71="x",1,0)+IF(Z71="x",3,0)+IF(AA71="x",2,0)+IF(AB71="x",1,0)+IF(AC71="x",3,0)+IF(AD71="x",2,0)+IF(AE71="x",1,0)+(VLOOKUP(P71,[4]LISTA!$H$2:$J$5,3,FALSE))</f>
        <v>6</v>
      </c>
      <c r="AG71" s="43" t="str">
        <f t="shared" si="0"/>
        <v>Moderado</v>
      </c>
    </row>
    <row r="72" spans="1:33" ht="38.25" x14ac:dyDescent="0.2">
      <c r="A72" s="20">
        <v>63</v>
      </c>
      <c r="B72" s="40" t="s">
        <v>128</v>
      </c>
      <c r="C72" s="65" t="s">
        <v>90</v>
      </c>
      <c r="D72" s="65" t="s">
        <v>90</v>
      </c>
      <c r="E72" s="80" t="s">
        <v>397</v>
      </c>
      <c r="F72" s="85" t="s">
        <v>398</v>
      </c>
      <c r="G72" s="68" t="s">
        <v>145</v>
      </c>
      <c r="H72" s="69" t="s">
        <v>147</v>
      </c>
      <c r="I72" s="69" t="s">
        <v>90</v>
      </c>
      <c r="J72" s="70"/>
      <c r="K72" s="70" t="s">
        <v>268</v>
      </c>
      <c r="L72" s="70" t="s">
        <v>295</v>
      </c>
      <c r="M72" s="70" t="s">
        <v>110</v>
      </c>
      <c r="N72" s="70" t="s">
        <v>176</v>
      </c>
      <c r="O72" s="70" t="s">
        <v>157</v>
      </c>
      <c r="P72" s="70" t="s">
        <v>17</v>
      </c>
      <c r="Q72" s="69" t="s">
        <v>268</v>
      </c>
      <c r="R72" s="83"/>
      <c r="S72" s="73"/>
      <c r="T72" s="83"/>
      <c r="U72" s="83"/>
      <c r="V72" s="72"/>
      <c r="W72" s="84" t="s">
        <v>268</v>
      </c>
      <c r="X72" s="84"/>
      <c r="Y72" s="72"/>
      <c r="Z72" s="84"/>
      <c r="AA72" s="84" t="s">
        <v>268</v>
      </c>
      <c r="AB72" s="84"/>
      <c r="AC72" s="84"/>
      <c r="AD72" s="84"/>
      <c r="AE72" s="84" t="s">
        <v>268</v>
      </c>
      <c r="AF72" s="40">
        <f>IF(Q72="x",1,0)+IF(R72="x",2,0)+IF(S72="x",3,0)+IF(T72="x",3,0)+IF(U72="x",2,0)+IF(V72="x",1,0)+IF(W72="x",3,0)+IF(X72="x",2,0)+IF(Y72="x",1,0)+IF(Z72="x",3,0)+IF(AA72="x",2,0)+IF(AB72="x",1,0)+IF(AC72="x",3,0)+IF(AD72="x",2,0)+IF(AE72="x",1,0)+(VLOOKUP(P72,[4]LISTA!$H$2:$J$5,3,FALSE))</f>
        <v>6</v>
      </c>
      <c r="AG72" s="43" t="str">
        <f t="shared" si="0"/>
        <v>Moderado</v>
      </c>
    </row>
    <row r="73" spans="1:33" ht="51" x14ac:dyDescent="0.2">
      <c r="A73" s="40">
        <v>64</v>
      </c>
      <c r="B73" s="40" t="s">
        <v>128</v>
      </c>
      <c r="C73" s="65" t="s">
        <v>90</v>
      </c>
      <c r="D73" s="65" t="s">
        <v>90</v>
      </c>
      <c r="E73" s="80" t="s">
        <v>399</v>
      </c>
      <c r="F73" s="85" t="s">
        <v>400</v>
      </c>
      <c r="G73" s="68" t="s">
        <v>145</v>
      </c>
      <c r="H73" s="69" t="s">
        <v>92</v>
      </c>
      <c r="I73" s="69" t="s">
        <v>117</v>
      </c>
      <c r="J73" s="70"/>
      <c r="K73" s="70" t="s">
        <v>268</v>
      </c>
      <c r="L73" s="70" t="s">
        <v>295</v>
      </c>
      <c r="M73" s="70" t="s">
        <v>91</v>
      </c>
      <c r="N73" s="70" t="s">
        <v>175</v>
      </c>
      <c r="O73" s="70" t="s">
        <v>282</v>
      </c>
      <c r="P73" s="70" t="s">
        <v>16</v>
      </c>
      <c r="Q73" s="83"/>
      <c r="R73" s="83" t="s">
        <v>268</v>
      </c>
      <c r="S73" s="73"/>
      <c r="T73" s="83"/>
      <c r="U73" s="83"/>
      <c r="V73" s="72" t="s">
        <v>268</v>
      </c>
      <c r="W73" s="84"/>
      <c r="X73" s="84"/>
      <c r="Y73" s="72" t="s">
        <v>268</v>
      </c>
      <c r="Z73" s="84"/>
      <c r="AA73" s="84" t="s">
        <v>268</v>
      </c>
      <c r="AB73" s="84"/>
      <c r="AC73" s="84"/>
      <c r="AD73" s="84"/>
      <c r="AE73" s="84" t="s">
        <v>268</v>
      </c>
      <c r="AF73" s="40">
        <f>IF(Q73="x",1,0)+IF(R73="x",2,0)+IF(S73="x",3,0)+IF(T73="x",3,0)+IF(U73="x",2,0)+IF(V73="x",1,0)+IF(W73="x",3,0)+IF(X73="x",2,0)+IF(Y73="x",1,0)+IF(Z73="x",3,0)+IF(AA73="x",2,0)+IF(AB73="x",1,0)+IF(AC73="x",3,0)+IF(AD73="x",2,0)+IF(AE73="x",1,0)+(VLOOKUP(P73,[4]LISTA!$H$2:$J$5,3,FALSE))</f>
        <v>6</v>
      </c>
      <c r="AG73" s="43" t="str">
        <f t="shared" si="0"/>
        <v>Moderado</v>
      </c>
    </row>
    <row r="74" spans="1:33" ht="38.25" x14ac:dyDescent="0.2">
      <c r="A74" s="20">
        <v>65</v>
      </c>
      <c r="B74" s="40" t="s">
        <v>128</v>
      </c>
      <c r="C74" s="65" t="s">
        <v>90</v>
      </c>
      <c r="D74" s="65" t="s">
        <v>90</v>
      </c>
      <c r="E74" s="80" t="s">
        <v>401</v>
      </c>
      <c r="F74" s="85" t="s">
        <v>402</v>
      </c>
      <c r="G74" s="68" t="s">
        <v>145</v>
      </c>
      <c r="H74" s="69" t="s">
        <v>92</v>
      </c>
      <c r="I74" s="69" t="s">
        <v>90</v>
      </c>
      <c r="J74" s="70"/>
      <c r="K74" s="70" t="s">
        <v>268</v>
      </c>
      <c r="L74" s="70" t="s">
        <v>295</v>
      </c>
      <c r="M74" s="70" t="s">
        <v>73</v>
      </c>
      <c r="N74" s="70" t="s">
        <v>175</v>
      </c>
      <c r="O74" s="70" t="s">
        <v>157</v>
      </c>
      <c r="P74" s="70" t="s">
        <v>16</v>
      </c>
      <c r="Q74" s="83"/>
      <c r="R74" s="83" t="s">
        <v>268</v>
      </c>
      <c r="S74" s="73"/>
      <c r="T74" s="83"/>
      <c r="U74" s="83"/>
      <c r="V74" s="72" t="s">
        <v>268</v>
      </c>
      <c r="W74" s="84"/>
      <c r="X74" s="84"/>
      <c r="Y74" s="72" t="s">
        <v>268</v>
      </c>
      <c r="Z74" s="84" t="s">
        <v>268</v>
      </c>
      <c r="AA74" s="84"/>
      <c r="AB74" s="84"/>
      <c r="AC74" s="84"/>
      <c r="AD74" s="84" t="s">
        <v>268</v>
      </c>
      <c r="AE74" s="84"/>
      <c r="AF74" s="40">
        <f>IF(Q74="x",1,0)+IF(R74="x",2,0)+IF(S74="x",3,0)+IF(T74="x",3,0)+IF(U74="x",2,0)+IF(V74="x",1,0)+IF(W74="x",3,0)+IF(X74="x",2,0)+IF(Y74="x",1,0)+IF(Z74="x",3,0)+IF(AA74="x",2,0)+IF(AB74="x",1,0)+IF(AC74="x",3,0)+IF(AD74="x",2,0)+IF(AE74="x",1,0)+(VLOOKUP(P74,[4]LISTA!$H$2:$J$5,3,FALSE))</f>
        <v>8</v>
      </c>
      <c r="AG74" s="43" t="str">
        <f t="shared" si="0"/>
        <v>Moderado</v>
      </c>
    </row>
    <row r="75" spans="1:33" ht="25.5" x14ac:dyDescent="0.2">
      <c r="A75" s="20">
        <v>66</v>
      </c>
      <c r="B75" s="40" t="s">
        <v>128</v>
      </c>
      <c r="C75" s="65" t="s">
        <v>90</v>
      </c>
      <c r="D75" s="65" t="s">
        <v>90</v>
      </c>
      <c r="E75" s="80" t="s">
        <v>403</v>
      </c>
      <c r="F75" s="85" t="s">
        <v>404</v>
      </c>
      <c r="G75" s="68" t="s">
        <v>145</v>
      </c>
      <c r="H75" s="69" t="s">
        <v>92</v>
      </c>
      <c r="I75" s="69" t="s">
        <v>90</v>
      </c>
      <c r="J75" s="70"/>
      <c r="K75" s="70" t="s">
        <v>268</v>
      </c>
      <c r="L75" s="70" t="s">
        <v>295</v>
      </c>
      <c r="M75" s="70" t="s">
        <v>73</v>
      </c>
      <c r="N75" s="70" t="s">
        <v>175</v>
      </c>
      <c r="O75" s="70" t="s">
        <v>157</v>
      </c>
      <c r="P75" s="70" t="s">
        <v>16</v>
      </c>
      <c r="Q75" s="83"/>
      <c r="R75" s="83" t="s">
        <v>268</v>
      </c>
      <c r="S75" s="73"/>
      <c r="T75" s="83"/>
      <c r="U75" s="83"/>
      <c r="V75" s="72" t="s">
        <v>268</v>
      </c>
      <c r="W75" s="84"/>
      <c r="X75" s="84"/>
      <c r="Y75" s="72" t="s">
        <v>268</v>
      </c>
      <c r="Z75" s="84"/>
      <c r="AA75" s="84" t="s">
        <v>268</v>
      </c>
      <c r="AB75" s="84"/>
      <c r="AC75" s="84"/>
      <c r="AD75" s="84" t="s">
        <v>268</v>
      </c>
      <c r="AE75" s="84"/>
      <c r="AF75" s="40">
        <f>IF(Q75="x",1,0)+IF(R75="x",2,0)+IF(S75="x",3,0)+IF(T75="x",3,0)+IF(U75="x",2,0)+IF(V75="x",1,0)+IF(W75="x",3,0)+IF(X75="x",2,0)+IF(Y75="x",1,0)+IF(Z75="x",3,0)+IF(AA75="x",2,0)+IF(AB75="x",1,0)+IF(AC75="x",3,0)+IF(AD75="x",2,0)+IF(AE75="x",1,0)+(VLOOKUP(P75,[4]LISTA!$H$2:$J$5,3,FALSE))</f>
        <v>7</v>
      </c>
      <c r="AG75" s="43" t="str">
        <f t="shared" ref="AG75:AG80" si="1">IF(AF75&lt;=5,"Bajo",IF(AF75&gt;=11,"Critico",IF(AF75&lt;=10,"Moderado")))</f>
        <v>Moderado</v>
      </c>
    </row>
    <row r="76" spans="1:33" ht="25.5" x14ac:dyDescent="0.2">
      <c r="A76" s="40">
        <v>67</v>
      </c>
      <c r="B76" s="40" t="s">
        <v>128</v>
      </c>
      <c r="C76" s="65" t="s">
        <v>90</v>
      </c>
      <c r="D76" s="65" t="s">
        <v>90</v>
      </c>
      <c r="E76" s="80" t="s">
        <v>405</v>
      </c>
      <c r="F76" s="85" t="s">
        <v>406</v>
      </c>
      <c r="G76" s="68" t="s">
        <v>145</v>
      </c>
      <c r="H76" s="69" t="s">
        <v>106</v>
      </c>
      <c r="I76" s="69" t="s">
        <v>116</v>
      </c>
      <c r="J76" s="70"/>
      <c r="K76" s="70" t="s">
        <v>268</v>
      </c>
      <c r="L76" s="70" t="s">
        <v>295</v>
      </c>
      <c r="M76" s="70" t="s">
        <v>91</v>
      </c>
      <c r="N76" s="70" t="s">
        <v>175</v>
      </c>
      <c r="O76" s="70" t="s">
        <v>157</v>
      </c>
      <c r="P76" s="70" t="s">
        <v>15</v>
      </c>
      <c r="Q76" s="83"/>
      <c r="R76" s="83" t="s">
        <v>268</v>
      </c>
      <c r="S76" s="73"/>
      <c r="T76" s="83"/>
      <c r="U76" s="83"/>
      <c r="V76" s="72" t="s">
        <v>268</v>
      </c>
      <c r="W76" s="84"/>
      <c r="X76" s="84"/>
      <c r="Y76" s="72" t="s">
        <v>268</v>
      </c>
      <c r="Z76" s="84"/>
      <c r="AA76" s="84"/>
      <c r="AB76" s="84" t="s">
        <v>268</v>
      </c>
      <c r="AC76" s="84"/>
      <c r="AD76" s="84"/>
      <c r="AE76" s="84" t="s">
        <v>268</v>
      </c>
      <c r="AF76" s="40">
        <f>IF(Q76="x",1,0)+IF(R76="x",2,0)+IF(S76="x",3,0)+IF(T76="x",3,0)+IF(U76="x",2,0)+IF(V76="x",1,0)+IF(W76="x",3,0)+IF(X76="x",2,0)+IF(Y76="x",1,0)+IF(Z76="x",3,0)+IF(AA76="x",2,0)+IF(AB76="x",1,0)+IF(AC76="x",3,0)+IF(AD76="x",2,0)+IF(AE76="x",1,0)+(VLOOKUP(P76,[4]LISTA!$H$2:$J$5,3,FALSE))</f>
        <v>7</v>
      </c>
      <c r="AG76" s="43" t="str">
        <f t="shared" si="1"/>
        <v>Moderado</v>
      </c>
    </row>
    <row r="77" spans="1:33" ht="38.25" x14ac:dyDescent="0.2">
      <c r="A77" s="20">
        <v>68</v>
      </c>
      <c r="B77" s="40" t="s">
        <v>128</v>
      </c>
      <c r="C77" s="65" t="s">
        <v>90</v>
      </c>
      <c r="D77" s="65" t="s">
        <v>90</v>
      </c>
      <c r="E77" s="80" t="s">
        <v>407</v>
      </c>
      <c r="F77" s="85" t="s">
        <v>408</v>
      </c>
      <c r="G77" s="68" t="s">
        <v>145</v>
      </c>
      <c r="H77" s="69" t="s">
        <v>106</v>
      </c>
      <c r="I77" s="69" t="s">
        <v>116</v>
      </c>
      <c r="J77" s="70"/>
      <c r="K77" s="70" t="s">
        <v>268</v>
      </c>
      <c r="L77" s="70" t="s">
        <v>295</v>
      </c>
      <c r="M77" s="70" t="s">
        <v>91</v>
      </c>
      <c r="N77" s="70" t="s">
        <v>175</v>
      </c>
      <c r="O77" s="70" t="s">
        <v>157</v>
      </c>
      <c r="P77" s="70" t="s">
        <v>15</v>
      </c>
      <c r="Q77" s="83"/>
      <c r="R77" s="83" t="s">
        <v>268</v>
      </c>
      <c r="S77" s="73"/>
      <c r="T77" s="83"/>
      <c r="U77" s="83"/>
      <c r="V77" s="72" t="s">
        <v>268</v>
      </c>
      <c r="W77" s="84"/>
      <c r="X77" s="84"/>
      <c r="Y77" s="72" t="s">
        <v>268</v>
      </c>
      <c r="Z77" s="84"/>
      <c r="AA77" s="84" t="s">
        <v>268</v>
      </c>
      <c r="AB77" s="84"/>
      <c r="AC77" s="84"/>
      <c r="AD77" s="84"/>
      <c r="AE77" s="84" t="s">
        <v>268</v>
      </c>
      <c r="AF77" s="40">
        <f>IF(Q77="x",1,0)+IF(R77="x",2,0)+IF(S77="x",3,0)+IF(T77="x",3,0)+IF(U77="x",2,0)+IF(V77="x",1,0)+IF(W77="x",3,0)+IF(X77="x",2,0)+IF(Y77="x",1,0)+IF(Z77="x",3,0)+IF(AA77="x",2,0)+IF(AB77="x",1,0)+IF(AC77="x",3,0)+IF(AD77="x",2,0)+IF(AE77="x",1,0)+(VLOOKUP(P77,[4]LISTA!$H$2:$J$5,3,FALSE))</f>
        <v>8</v>
      </c>
      <c r="AG77" s="43" t="str">
        <f t="shared" si="1"/>
        <v>Moderado</v>
      </c>
    </row>
    <row r="78" spans="1:33" ht="38.25" x14ac:dyDescent="0.2">
      <c r="A78" s="20">
        <v>69</v>
      </c>
      <c r="B78" s="40" t="s">
        <v>128</v>
      </c>
      <c r="C78" s="65" t="s">
        <v>90</v>
      </c>
      <c r="D78" s="65" t="s">
        <v>90</v>
      </c>
      <c r="E78" s="80" t="s">
        <v>409</v>
      </c>
      <c r="F78" s="85" t="s">
        <v>410</v>
      </c>
      <c r="G78" s="68" t="s">
        <v>145</v>
      </c>
      <c r="H78" s="69" t="s">
        <v>106</v>
      </c>
      <c r="I78" s="69" t="s">
        <v>116</v>
      </c>
      <c r="J78" s="70"/>
      <c r="K78" s="70" t="s">
        <v>268</v>
      </c>
      <c r="L78" s="70" t="s">
        <v>295</v>
      </c>
      <c r="M78" s="70" t="s">
        <v>91</v>
      </c>
      <c r="N78" s="70" t="s">
        <v>175</v>
      </c>
      <c r="O78" s="70" t="s">
        <v>157</v>
      </c>
      <c r="P78" s="70" t="s">
        <v>15</v>
      </c>
      <c r="Q78" s="83"/>
      <c r="R78" s="83" t="s">
        <v>268</v>
      </c>
      <c r="S78" s="73"/>
      <c r="T78" s="83"/>
      <c r="U78" s="83"/>
      <c r="V78" s="72" t="s">
        <v>268</v>
      </c>
      <c r="W78" s="84"/>
      <c r="X78" s="84"/>
      <c r="Y78" s="72" t="s">
        <v>268</v>
      </c>
      <c r="Z78" s="84"/>
      <c r="AA78" s="84"/>
      <c r="AB78" s="84" t="s">
        <v>268</v>
      </c>
      <c r="AC78" s="84"/>
      <c r="AD78" s="84"/>
      <c r="AE78" s="84" t="s">
        <v>268</v>
      </c>
      <c r="AF78" s="40">
        <f>IF(Q78="x",1,0)+IF(R78="x",2,0)+IF(S78="x",3,0)+IF(T78="x",3,0)+IF(U78="x",2,0)+IF(V78="x",1,0)+IF(W78="x",3,0)+IF(X78="x",2,0)+IF(Y78="x",1,0)+IF(Z78="x",3,0)+IF(AA78="x",2,0)+IF(AB78="x",1,0)+IF(AC78="x",3,0)+IF(AD78="x",2,0)+IF(AE78="x",1,0)+(VLOOKUP(P78,[4]LISTA!$H$2:$J$5,3,FALSE))</f>
        <v>7</v>
      </c>
      <c r="AG78" s="43" t="str">
        <f t="shared" si="1"/>
        <v>Moderado</v>
      </c>
    </row>
    <row r="79" spans="1:33" ht="25.5" x14ac:dyDescent="0.2">
      <c r="A79" s="40">
        <v>70</v>
      </c>
      <c r="B79" s="40" t="s">
        <v>128</v>
      </c>
      <c r="C79" s="65" t="s">
        <v>90</v>
      </c>
      <c r="D79" s="65" t="s">
        <v>90</v>
      </c>
      <c r="E79" s="80" t="s">
        <v>411</v>
      </c>
      <c r="F79" s="85" t="s">
        <v>412</v>
      </c>
      <c r="G79" s="68" t="s">
        <v>145</v>
      </c>
      <c r="H79" s="69" t="s">
        <v>106</v>
      </c>
      <c r="I79" s="69" t="s">
        <v>116</v>
      </c>
      <c r="J79" s="70"/>
      <c r="K79" s="70" t="s">
        <v>268</v>
      </c>
      <c r="L79" s="70" t="s">
        <v>295</v>
      </c>
      <c r="M79" s="70" t="s">
        <v>91</v>
      </c>
      <c r="N79" s="70" t="s">
        <v>175</v>
      </c>
      <c r="O79" s="70" t="s">
        <v>157</v>
      </c>
      <c r="P79" s="70" t="s">
        <v>15</v>
      </c>
      <c r="Q79" s="83"/>
      <c r="R79" s="83" t="s">
        <v>268</v>
      </c>
      <c r="S79" s="73"/>
      <c r="T79" s="83"/>
      <c r="U79" s="83"/>
      <c r="V79" s="72" t="s">
        <v>268</v>
      </c>
      <c r="W79" s="84"/>
      <c r="X79" s="84"/>
      <c r="Y79" s="72" t="s">
        <v>268</v>
      </c>
      <c r="Z79" s="84"/>
      <c r="AA79" s="84" t="s">
        <v>268</v>
      </c>
      <c r="AB79" s="84"/>
      <c r="AC79" s="84"/>
      <c r="AD79" s="84"/>
      <c r="AE79" s="84" t="s">
        <v>268</v>
      </c>
      <c r="AF79" s="40">
        <f>IF(Q79="x",1,0)+IF(R79="x",2,0)+IF(S79="x",3,0)+IF(T79="x",3,0)+IF(U79="x",2,0)+IF(V79="x",1,0)+IF(W79="x",3,0)+IF(X79="x",2,0)+IF(Y79="x",1,0)+IF(Z79="x",3,0)+IF(AA79="x",2,0)+IF(AB79="x",1,0)+IF(AC79="x",3,0)+IF(AD79="x",2,0)+IF(AE79="x",1,0)+(VLOOKUP(P79,[4]LISTA!$H$2:$J$5,3,FALSE))</f>
        <v>8</v>
      </c>
      <c r="AG79" s="43" t="str">
        <f t="shared" si="1"/>
        <v>Moderado</v>
      </c>
    </row>
    <row r="80" spans="1:33" ht="38.25" x14ac:dyDescent="0.2">
      <c r="A80" s="20">
        <v>71</v>
      </c>
      <c r="B80" s="40" t="s">
        <v>128</v>
      </c>
      <c r="C80" s="65" t="s">
        <v>90</v>
      </c>
      <c r="D80" s="65" t="s">
        <v>90</v>
      </c>
      <c r="E80" s="87" t="s">
        <v>413</v>
      </c>
      <c r="F80" s="85" t="s">
        <v>414</v>
      </c>
      <c r="G80" s="68" t="s">
        <v>145</v>
      </c>
      <c r="H80" s="69" t="s">
        <v>92</v>
      </c>
      <c r="I80" s="69" t="s">
        <v>90</v>
      </c>
      <c r="J80" s="70"/>
      <c r="K80" s="70" t="s">
        <v>268</v>
      </c>
      <c r="L80" s="70" t="s">
        <v>295</v>
      </c>
      <c r="M80" s="70" t="s">
        <v>91</v>
      </c>
      <c r="N80" s="70" t="s">
        <v>175</v>
      </c>
      <c r="O80" s="70" t="s">
        <v>157</v>
      </c>
      <c r="P80" s="70" t="s">
        <v>16</v>
      </c>
      <c r="Q80" s="83"/>
      <c r="R80" s="83" t="s">
        <v>268</v>
      </c>
      <c r="S80" s="73"/>
      <c r="T80" s="83"/>
      <c r="U80" s="83"/>
      <c r="V80" s="72" t="s">
        <v>268</v>
      </c>
      <c r="W80" s="84"/>
      <c r="X80" s="84"/>
      <c r="Y80" s="72" t="s">
        <v>268</v>
      </c>
      <c r="Z80" s="84"/>
      <c r="AA80" s="84" t="s">
        <v>268</v>
      </c>
      <c r="AB80" s="84"/>
      <c r="AC80" s="84"/>
      <c r="AD80" s="84" t="s">
        <v>268</v>
      </c>
      <c r="AE80" s="84"/>
      <c r="AF80" s="40">
        <f>IF(Q80="x",1,0)+IF(R80="x",2,0)+IF(S80="x",3,0)+IF(T80="x",3,0)+IF(U80="x",2,0)+IF(V80="x",1,0)+IF(W80="x",3,0)+IF(X80="x",2,0)+IF(Y80="x",1,0)+IF(Z80="x",3,0)+IF(AA80="x",2,0)+IF(AB80="x",1,0)+IF(AC80="x",3,0)+IF(AD80="x",2,0)+IF(AE80="x",1,0)+(VLOOKUP(P80,[4]LISTA!$H$2:$J$5,3,FALSE))</f>
        <v>7</v>
      </c>
      <c r="AG80" s="43" t="str">
        <f t="shared" si="1"/>
        <v>Moderado</v>
      </c>
    </row>
    <row r="81" spans="1:208" ht="16.5" x14ac:dyDescent="0.2">
      <c r="A81" s="88"/>
      <c r="B81" s="88"/>
      <c r="C81" s="89"/>
      <c r="D81" s="89"/>
      <c r="E81" s="90"/>
      <c r="F81" s="90"/>
      <c r="G81" s="91"/>
      <c r="H81" s="88"/>
      <c r="I81" s="88"/>
      <c r="J81" s="88"/>
      <c r="K81" s="88"/>
      <c r="L81" s="88"/>
      <c r="M81" s="88"/>
      <c r="N81" s="88"/>
      <c r="O81" s="88"/>
      <c r="P81" s="88"/>
      <c r="Q81" s="92"/>
      <c r="R81" s="92"/>
      <c r="S81" s="92"/>
      <c r="T81" s="88"/>
      <c r="U81" s="88"/>
      <c r="V81" s="88"/>
      <c r="W81" s="88"/>
      <c r="X81" s="88"/>
      <c r="Y81" s="88"/>
      <c r="Z81" s="88"/>
      <c r="AA81" s="88"/>
      <c r="AB81" s="88"/>
      <c r="AC81" s="88"/>
      <c r="AD81" s="88"/>
      <c r="AE81" s="88"/>
      <c r="AF81" s="88"/>
      <c r="AG81" s="93"/>
    </row>
    <row r="82" spans="1:208" ht="16.5" x14ac:dyDescent="0.2">
      <c r="A82" s="88"/>
      <c r="B82" s="88"/>
      <c r="C82" s="89"/>
      <c r="D82" s="89"/>
      <c r="E82" s="90"/>
      <c r="F82" s="90"/>
      <c r="G82" s="91"/>
      <c r="H82" s="88"/>
      <c r="I82" s="88"/>
      <c r="J82" s="88"/>
      <c r="K82" s="88"/>
      <c r="L82" s="88"/>
      <c r="M82" s="88"/>
      <c r="N82" s="88"/>
      <c r="O82" s="88"/>
      <c r="P82" s="88"/>
      <c r="Q82" s="92"/>
      <c r="R82" s="92"/>
      <c r="S82" s="92"/>
      <c r="T82" s="88"/>
      <c r="U82" s="88"/>
      <c r="V82" s="88"/>
      <c r="W82" s="88"/>
      <c r="X82" s="88"/>
      <c r="Y82" s="88"/>
      <c r="Z82" s="88"/>
      <c r="AA82" s="88"/>
      <c r="AB82" s="88"/>
      <c r="AC82" s="88"/>
      <c r="AD82" s="88"/>
      <c r="AE82" s="88"/>
      <c r="AF82" s="88"/>
      <c r="AG82" s="93"/>
    </row>
    <row r="83" spans="1:208" ht="16.5" x14ac:dyDescent="0.2">
      <c r="A83" s="88"/>
      <c r="B83" s="88"/>
      <c r="C83" s="89"/>
      <c r="D83" s="89"/>
      <c r="E83" s="90"/>
      <c r="F83" s="90"/>
      <c r="G83" s="91"/>
      <c r="H83" s="88"/>
      <c r="I83" s="88"/>
      <c r="J83" s="88"/>
      <c r="K83" s="88"/>
      <c r="L83" s="88"/>
      <c r="M83" s="88"/>
      <c r="N83" s="88"/>
      <c r="O83" s="88"/>
      <c r="P83" s="88"/>
      <c r="Q83" s="92"/>
      <c r="R83" s="92"/>
      <c r="S83" s="92"/>
      <c r="T83" s="88"/>
      <c r="U83" s="88"/>
      <c r="V83" s="88"/>
      <c r="W83" s="88"/>
      <c r="X83" s="88"/>
      <c r="Y83" s="88"/>
      <c r="Z83" s="88"/>
      <c r="AA83" s="88"/>
      <c r="AB83" s="88"/>
      <c r="AC83" s="88"/>
      <c r="AD83" s="88"/>
      <c r="AE83" s="88"/>
      <c r="AF83" s="88"/>
      <c r="AG83" s="93"/>
    </row>
    <row r="84" spans="1:208" ht="16.5" x14ac:dyDescent="0.2">
      <c r="A84" s="88"/>
      <c r="B84" s="88"/>
      <c r="C84" s="89"/>
      <c r="D84" s="89"/>
      <c r="E84" s="90"/>
      <c r="F84" s="90"/>
      <c r="G84" s="91"/>
      <c r="H84" s="88"/>
      <c r="I84" s="88"/>
      <c r="J84" s="88"/>
      <c r="K84" s="88"/>
      <c r="L84" s="88"/>
      <c r="M84" s="88"/>
      <c r="N84" s="88"/>
      <c r="O84" s="88"/>
      <c r="P84" s="88"/>
      <c r="Q84" s="92"/>
      <c r="R84" s="92"/>
      <c r="S84" s="92"/>
      <c r="T84" s="88"/>
      <c r="U84" s="88"/>
      <c r="V84" s="88"/>
      <c r="W84" s="88"/>
      <c r="X84" s="88"/>
      <c r="Y84" s="88"/>
      <c r="Z84" s="88"/>
      <c r="AA84" s="88"/>
      <c r="AB84" s="88"/>
      <c r="AC84" s="88"/>
      <c r="AD84" s="88"/>
      <c r="AE84" s="88"/>
      <c r="AF84" s="88"/>
      <c r="AG84" s="93"/>
    </row>
    <row r="85" spans="1:208" ht="16.5" x14ac:dyDescent="0.2">
      <c r="A85" s="88"/>
      <c r="B85" s="88"/>
      <c r="C85" s="89"/>
      <c r="D85" s="89"/>
      <c r="E85" s="90"/>
      <c r="F85" s="90"/>
      <c r="G85" s="91"/>
      <c r="H85" s="88"/>
      <c r="I85" s="88"/>
      <c r="J85" s="88"/>
      <c r="K85" s="88"/>
      <c r="L85" s="88"/>
      <c r="M85" s="88"/>
      <c r="N85" s="88"/>
      <c r="O85" s="88"/>
      <c r="P85" s="88"/>
      <c r="Q85" s="92"/>
      <c r="R85" s="92"/>
      <c r="S85" s="92"/>
      <c r="T85" s="88"/>
      <c r="U85" s="88"/>
      <c r="V85" s="88"/>
      <c r="W85" s="88"/>
      <c r="X85" s="88"/>
      <c r="Y85" s="88"/>
      <c r="Z85" s="88"/>
      <c r="AA85" s="88"/>
      <c r="AB85" s="88"/>
      <c r="AC85" s="88"/>
      <c r="AD85" s="88"/>
      <c r="AE85" s="88"/>
      <c r="AF85" s="88"/>
      <c r="AG85" s="93"/>
    </row>
    <row r="86" spans="1:208" ht="16.5" x14ac:dyDescent="0.2">
      <c r="A86" s="88"/>
      <c r="B86" s="88"/>
      <c r="C86" s="89"/>
      <c r="D86" s="89"/>
      <c r="E86" s="90"/>
      <c r="F86" s="90"/>
      <c r="G86" s="91"/>
      <c r="H86" s="88"/>
      <c r="I86" s="88"/>
      <c r="J86" s="88"/>
      <c r="K86" s="88"/>
      <c r="L86" s="88"/>
      <c r="M86" s="88"/>
      <c r="N86" s="88"/>
      <c r="O86" s="88"/>
      <c r="P86" s="88"/>
      <c r="Q86" s="92"/>
      <c r="R86" s="92"/>
      <c r="S86" s="92"/>
      <c r="T86" s="88"/>
      <c r="U86" s="88"/>
      <c r="V86" s="88"/>
      <c r="W86" s="88"/>
      <c r="X86" s="88"/>
      <c r="Y86" s="88"/>
      <c r="Z86" s="88"/>
      <c r="AA86" s="88"/>
      <c r="AB86" s="88"/>
      <c r="AC86" s="88"/>
      <c r="AD86" s="88"/>
      <c r="AE86" s="88"/>
      <c r="AF86" s="88"/>
      <c r="AG86" s="93"/>
    </row>
    <row r="87" spans="1:208" ht="16.5" x14ac:dyDescent="0.2">
      <c r="A87" s="88"/>
      <c r="B87" s="88"/>
      <c r="C87" s="89"/>
      <c r="D87" s="89"/>
      <c r="E87" s="90"/>
      <c r="F87" s="90"/>
      <c r="G87" s="91"/>
      <c r="H87" s="88"/>
      <c r="I87" s="88"/>
      <c r="J87" s="88"/>
      <c r="K87" s="88"/>
      <c r="L87" s="88"/>
      <c r="M87" s="88"/>
      <c r="N87" s="88"/>
      <c r="O87" s="88"/>
      <c r="P87" s="88"/>
      <c r="Q87" s="92"/>
      <c r="R87" s="92"/>
      <c r="S87" s="92"/>
      <c r="T87" s="88"/>
      <c r="U87" s="88"/>
      <c r="V87" s="88"/>
      <c r="W87" s="88"/>
      <c r="X87" s="88"/>
      <c r="Y87" s="88"/>
      <c r="Z87" s="88"/>
      <c r="AA87" s="88"/>
      <c r="AB87" s="88"/>
      <c r="AC87" s="88"/>
      <c r="AD87" s="88"/>
      <c r="AE87" s="88"/>
      <c r="AF87" s="88"/>
      <c r="AG87" s="93"/>
    </row>
    <row r="90" spans="1:208" s="6" customFormat="1" ht="24" customHeight="1" x14ac:dyDescent="0.2">
      <c r="A90" s="176" t="s">
        <v>25</v>
      </c>
      <c r="B90" s="177"/>
      <c r="C90" s="178" t="s">
        <v>43</v>
      </c>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row>
    <row r="91" spans="1:208" s="6" customFormat="1" ht="36" customHeight="1" x14ac:dyDescent="0.2">
      <c r="A91" s="179" t="s">
        <v>33</v>
      </c>
      <c r="B91" s="180"/>
      <c r="C91" s="178" t="s">
        <v>62</v>
      </c>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row>
    <row r="92" spans="1:208" s="6" customFormat="1" x14ac:dyDescent="0.2">
      <c r="A92" s="176" t="s">
        <v>11</v>
      </c>
      <c r="B92" s="177"/>
      <c r="C92" s="178" t="s">
        <v>40</v>
      </c>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row>
    <row r="93" spans="1:208" s="6" customFormat="1" x14ac:dyDescent="0.2">
      <c r="A93" s="179" t="s">
        <v>45</v>
      </c>
      <c r="B93" s="180"/>
      <c r="C93" s="181" t="s">
        <v>52</v>
      </c>
      <c r="D93" s="182"/>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3"/>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row>
    <row r="94" spans="1:208" s="6" customFormat="1" x14ac:dyDescent="0.2">
      <c r="A94" s="176" t="s">
        <v>46</v>
      </c>
      <c r="B94" s="177"/>
      <c r="C94" s="178" t="s">
        <v>53</v>
      </c>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row>
    <row r="95" spans="1:208" s="6" customFormat="1" ht="24" customHeight="1" x14ac:dyDescent="0.2">
      <c r="A95" s="179" t="s">
        <v>28</v>
      </c>
      <c r="B95" s="180"/>
      <c r="C95" s="178" t="s">
        <v>41</v>
      </c>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row>
    <row r="96" spans="1:208" s="6" customFormat="1" ht="24" customHeight="1" x14ac:dyDescent="0.2">
      <c r="A96" s="176" t="s">
        <v>29</v>
      </c>
      <c r="B96" s="177"/>
      <c r="C96" s="178" t="s">
        <v>54</v>
      </c>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row>
    <row r="97" spans="1:208" s="6" customFormat="1" x14ac:dyDescent="0.2">
      <c r="A97" s="179" t="s">
        <v>26</v>
      </c>
      <c r="B97" s="180"/>
      <c r="C97" s="178" t="s">
        <v>42</v>
      </c>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row>
    <row r="98" spans="1:208" s="6" customFormat="1" ht="36" customHeight="1" x14ac:dyDescent="0.2">
      <c r="A98" s="176" t="s">
        <v>30</v>
      </c>
      <c r="B98" s="177"/>
      <c r="C98" s="178" t="s">
        <v>55</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row>
    <row r="99" spans="1:208" s="6" customFormat="1" x14ac:dyDescent="0.2">
      <c r="A99" s="179" t="s">
        <v>31</v>
      </c>
      <c r="B99" s="180"/>
      <c r="C99" s="178" t="s">
        <v>56</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row>
    <row r="100" spans="1:208" s="6" customFormat="1" ht="36" customHeight="1" x14ac:dyDescent="0.2">
      <c r="A100" s="176" t="s">
        <v>57</v>
      </c>
      <c r="B100" s="177"/>
      <c r="C100" s="178" t="s">
        <v>63</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row>
    <row r="101" spans="1:208" s="6" customFormat="1" ht="36" customHeight="1" x14ac:dyDescent="0.2">
      <c r="A101" s="184" t="s">
        <v>12</v>
      </c>
      <c r="B101" s="185"/>
      <c r="C101" s="178" t="s">
        <v>13</v>
      </c>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row>
    <row r="102" spans="1:208" s="6" customFormat="1" ht="36" customHeight="1" x14ac:dyDescent="0.2">
      <c r="A102" s="186" t="s">
        <v>91</v>
      </c>
      <c r="B102" s="177"/>
      <c r="C102" s="178" t="s">
        <v>83</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row>
    <row r="103" spans="1:208" s="6" customFormat="1" ht="36" customHeight="1" x14ac:dyDescent="0.2">
      <c r="A103" s="187" t="s">
        <v>73</v>
      </c>
      <c r="B103" s="180"/>
      <c r="C103" s="178" t="s">
        <v>74</v>
      </c>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row>
    <row r="104" spans="1:208" s="6" customFormat="1" ht="36" customHeight="1" x14ac:dyDescent="0.2">
      <c r="A104" s="186" t="s">
        <v>72</v>
      </c>
      <c r="B104" s="177"/>
      <c r="C104" s="178" t="s">
        <v>75</v>
      </c>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row>
    <row r="105" spans="1:208" s="6" customFormat="1" ht="36" customHeight="1" x14ac:dyDescent="0.2">
      <c r="A105" s="187" t="s">
        <v>76</v>
      </c>
      <c r="B105" s="180"/>
      <c r="C105" s="178" t="s">
        <v>77</v>
      </c>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row>
    <row r="106" spans="1:208" s="6" customFormat="1" ht="36" customHeight="1" x14ac:dyDescent="0.2">
      <c r="A106" s="189" t="s">
        <v>34</v>
      </c>
      <c r="B106" s="185"/>
      <c r="C106" s="178" t="s">
        <v>49</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row>
    <row r="107" spans="1:208" s="6" customFormat="1" ht="36" customHeight="1" x14ac:dyDescent="0.2">
      <c r="A107" s="179" t="s">
        <v>35</v>
      </c>
      <c r="B107" s="180"/>
      <c r="C107" s="178" t="s">
        <v>59</v>
      </c>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row>
    <row r="108" spans="1:208" s="6" customFormat="1" ht="36" customHeight="1" x14ac:dyDescent="0.2">
      <c r="A108" s="179" t="s">
        <v>36</v>
      </c>
      <c r="B108" s="180"/>
      <c r="C108" s="178" t="s">
        <v>37</v>
      </c>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row>
    <row r="109" spans="1:208" s="6" customFormat="1" ht="36" customHeight="1" x14ac:dyDescent="0.2">
      <c r="A109" s="179" t="s">
        <v>38</v>
      </c>
      <c r="B109" s="180"/>
      <c r="C109" s="178" t="s">
        <v>39</v>
      </c>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row>
    <row r="110" spans="1:208" s="6" customFormat="1" ht="36" customHeight="1" x14ac:dyDescent="0.2">
      <c r="A110" s="189" t="s">
        <v>152</v>
      </c>
      <c r="B110" s="185"/>
      <c r="C110" s="178" t="s">
        <v>153</v>
      </c>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row>
    <row r="111" spans="1:208" s="6" customFormat="1" ht="24" customHeight="1" x14ac:dyDescent="0.2">
      <c r="A111" s="189" t="s">
        <v>34</v>
      </c>
      <c r="B111" s="185"/>
      <c r="C111" s="178" t="s">
        <v>84</v>
      </c>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row>
    <row r="112" spans="1:208" s="6" customFormat="1" ht="24" customHeight="1" x14ac:dyDescent="0.2">
      <c r="A112" s="176" t="s">
        <v>23</v>
      </c>
      <c r="B112" s="177"/>
      <c r="C112" s="178" t="s">
        <v>69</v>
      </c>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row>
    <row r="113" spans="1:208" s="6" customFormat="1" ht="36" customHeight="1" x14ac:dyDescent="0.2">
      <c r="A113" s="179" t="s">
        <v>24</v>
      </c>
      <c r="B113" s="180"/>
      <c r="C113" s="178" t="s">
        <v>71</v>
      </c>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row>
    <row r="114" spans="1:208" s="6" customFormat="1" ht="24" customHeight="1" x14ac:dyDescent="0.2">
      <c r="A114" s="176" t="s">
        <v>0</v>
      </c>
      <c r="B114" s="177"/>
      <c r="C114" s="178" t="s">
        <v>58</v>
      </c>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row>
    <row r="115" spans="1:208" s="6" customFormat="1" ht="24" customHeight="1" x14ac:dyDescent="0.2">
      <c r="A115" s="188" t="s">
        <v>44</v>
      </c>
      <c r="B115" s="188"/>
      <c r="C115" s="178" t="s">
        <v>50</v>
      </c>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c r="AE115" s="178"/>
      <c r="AF115" s="178"/>
      <c r="AG115" s="178"/>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row>
  </sheetData>
  <sheetProtection algorithmName="SHA-512" hashValue="+PFsFWqBlaGWUzz/WkQw5mDks+e0HIeepzDz6F0S2jDwI89qF7S8rYteRMuawwiJrH8UJeTfRPEVczdYEiOjxA==" saltValue="Ha8q8aOWFz1qHAzJuS35+g==" spinCount="100000" sheet="1" objects="1" scenarios="1"/>
  <mergeCells count="83">
    <mergeCell ref="A113:B113"/>
    <mergeCell ref="C113:AG113"/>
    <mergeCell ref="A114:B114"/>
    <mergeCell ref="C114:AG114"/>
    <mergeCell ref="A115:B115"/>
    <mergeCell ref="C115:AG115"/>
    <mergeCell ref="A110:B110"/>
    <mergeCell ref="C110:AG110"/>
    <mergeCell ref="A111:B111"/>
    <mergeCell ref="C111:AG111"/>
    <mergeCell ref="A112:B112"/>
    <mergeCell ref="C112:AG112"/>
    <mergeCell ref="A107:B107"/>
    <mergeCell ref="C107:AG107"/>
    <mergeCell ref="A108:B108"/>
    <mergeCell ref="C108:AG108"/>
    <mergeCell ref="A109:B109"/>
    <mergeCell ref="C109:AG109"/>
    <mergeCell ref="A104:B104"/>
    <mergeCell ref="C104:AG104"/>
    <mergeCell ref="A105:B105"/>
    <mergeCell ref="C105:AG105"/>
    <mergeCell ref="A106:B106"/>
    <mergeCell ref="C106:AG106"/>
    <mergeCell ref="A101:B101"/>
    <mergeCell ref="C101:AG101"/>
    <mergeCell ref="A102:B102"/>
    <mergeCell ref="C102:AG102"/>
    <mergeCell ref="A103:B103"/>
    <mergeCell ref="C103:AG103"/>
    <mergeCell ref="A98:B98"/>
    <mergeCell ref="C98:AG98"/>
    <mergeCell ref="A99:B99"/>
    <mergeCell ref="C99:AG99"/>
    <mergeCell ref="A100:B100"/>
    <mergeCell ref="C100:AG100"/>
    <mergeCell ref="A95:B95"/>
    <mergeCell ref="C95:AG95"/>
    <mergeCell ref="A96:B96"/>
    <mergeCell ref="C96:AG96"/>
    <mergeCell ref="A97:B97"/>
    <mergeCell ref="C97:AG97"/>
    <mergeCell ref="A92:B92"/>
    <mergeCell ref="C92:AG92"/>
    <mergeCell ref="A93:B93"/>
    <mergeCell ref="C93:AG93"/>
    <mergeCell ref="A94:B94"/>
    <mergeCell ref="C94:AG94"/>
    <mergeCell ref="AC8:AE8"/>
    <mergeCell ref="AF8:AF9"/>
    <mergeCell ref="AG8:AG9"/>
    <mergeCell ref="A90:B90"/>
    <mergeCell ref="C90:AG90"/>
    <mergeCell ref="C8:C9"/>
    <mergeCell ref="D8:D9"/>
    <mergeCell ref="E8:E9"/>
    <mergeCell ref="A91:B91"/>
    <mergeCell ref="C91:AG91"/>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61" priority="2" operator="containsText" text="Bajo">
      <formula>NOT(ISERROR(SEARCH("Bajo",AG1)))</formula>
    </cfRule>
    <cfRule type="containsText" dxfId="60" priority="3" operator="containsText" text="Moderado">
      <formula>NOT(ISERROR(SEARCH("Moderado",AG1)))</formula>
    </cfRule>
    <cfRule type="containsText" dxfId="59" priority="4" operator="containsText" text="Critico">
      <formula>NOT(ISERROR(SEARCH("Critico",AG1)))</formula>
    </cfRule>
  </conditionalFormatting>
  <conditionalFormatting sqref="AF10:AF87">
    <cfRule type="colorScale" priority="1">
      <colorScale>
        <cfvo type="num" val="5"/>
        <cfvo type="num" val="8"/>
        <cfvo type="num" val="11"/>
        <color rgb="FF00B050"/>
        <color rgb="FFFFFF00"/>
        <color rgb="FFFF0000"/>
      </colorScale>
    </cfRule>
  </conditionalFormatting>
  <dataValidations count="5">
    <dataValidation type="list" allowBlank="1" showInputMessage="1" showErrorMessage="1" sqref="G45:G46 H10:H34 H36:H42 H44:H80">
      <formula1>Conservación</formula1>
    </dataValidation>
    <dataValidation type="list" allowBlank="1" showInputMessage="1" showErrorMessage="1" sqref="I36:I87 I10:I34 H35:K35">
      <formula1>FORMATO</formula1>
    </dataValidation>
    <dataValidation type="list" allowBlank="1" showInputMessage="1" showErrorMessage="1" sqref="O81:O87 O28:O30">
      <formula1 xml:space="preserve"> Responsables</formula1>
    </dataValidation>
    <dataValidation type="list" allowBlank="1" showInputMessage="1" showErrorMessage="1" sqref="G81:G87">
      <formula1>Idioma</formula1>
    </dataValidation>
    <dataValidation type="list" allowBlank="1" showInputMessage="1" showErrorMessage="1" sqref="B10:B87">
      <formula1>PROCESO</formula1>
    </dataValidation>
  </dataValidations>
  <pageMargins left="0.7" right="0.7" top="0.75" bottom="0.75" header="0.3" footer="0.3"/>
  <pageSetup orientation="portrait" horizontalDpi="4294967293"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[1]LISTA!#REF!</xm:f>
          </x14:formula1>
          <xm:sqref>N28:N30 P28</xm:sqref>
        </x14:dataValidation>
        <x14:dataValidation type="list" allowBlank="1" showInputMessage="1" showErrorMessage="1">
          <x14:formula1>
            <xm:f>[5]LISTA!#REF!</xm:f>
          </x14:formula1>
          <xm:sqref>G10:G44 G47:G80 M10:M80 N10:P27 N31:O80 P29:P80</xm:sqref>
        </x14:dataValidation>
        <x14:dataValidation type="list" allowBlank="1" showInputMessage="1" showErrorMessage="1">
          <x14:formula1>
            <xm:f>[4]LISTA!#REF!</xm:f>
          </x14:formula1>
          <xm:sqref>H81:H87</xm:sqref>
        </x14:dataValidation>
        <x14:dataValidation type="list" allowBlank="1" showInputMessage="1" showErrorMessage="1">
          <x14:formula1>
            <xm:f>[4]LISTA!#REF!</xm:f>
          </x14:formula1>
          <xm:sqref>N81:N87</xm:sqref>
        </x14:dataValidation>
        <x14:dataValidation type="list" allowBlank="1" showInputMessage="1" showErrorMessage="1">
          <x14:formula1>
            <xm:f>[4]LISTA!#REF!</xm:f>
          </x14:formula1>
          <xm:sqref>M81:M87</xm:sqref>
        </x14:dataValidation>
        <x14:dataValidation type="list" allowBlank="1" showInputMessage="1" showErrorMessage="1">
          <x14:formula1>
            <xm:f>[4]LISTA!#REF!</xm:f>
          </x14:formula1>
          <xm:sqref>P81:P87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6"/>
  <sheetViews>
    <sheetView zoomScale="70" zoomScaleNormal="70" workbookViewId="0">
      <selection activeCell="A2" sqref="A2:D4"/>
    </sheetView>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129</v>
      </c>
      <c r="C10" s="65" t="s">
        <v>415</v>
      </c>
      <c r="D10" s="65" t="s">
        <v>415</v>
      </c>
      <c r="E10" s="95" t="s">
        <v>416</v>
      </c>
      <c r="F10" s="95" t="s">
        <v>417</v>
      </c>
      <c r="G10" s="96" t="s">
        <v>145</v>
      </c>
      <c r="H10" s="40" t="s">
        <v>149</v>
      </c>
      <c r="I10" s="40" t="s">
        <v>418</v>
      </c>
      <c r="J10" s="40" t="s">
        <v>268</v>
      </c>
      <c r="K10" s="40" t="s">
        <v>268</v>
      </c>
      <c r="L10" s="40" t="s">
        <v>419</v>
      </c>
      <c r="M10" s="40" t="s">
        <v>91</v>
      </c>
      <c r="N10" s="40" t="s">
        <v>420</v>
      </c>
      <c r="O10" s="40" t="s">
        <v>282</v>
      </c>
      <c r="P10" s="40" t="s">
        <v>17</v>
      </c>
      <c r="Q10" s="97" t="s">
        <v>268</v>
      </c>
      <c r="R10" s="97"/>
      <c r="S10" s="97"/>
      <c r="T10" s="40"/>
      <c r="U10" s="40" t="s">
        <v>268</v>
      </c>
      <c r="V10" s="40"/>
      <c r="W10" s="40" t="str">
        <f t="shared" ref="W10" si="0">IF(S10="x","X","")</f>
        <v/>
      </c>
      <c r="X10" s="40" t="str">
        <f t="shared" ref="X10" si="1">IF(R10="x","X","")</f>
        <v/>
      </c>
      <c r="Y10" s="40" t="str">
        <f t="shared" ref="Y10" si="2">IF(Q10="x","X","")</f>
        <v>X</v>
      </c>
      <c r="Z10" s="40"/>
      <c r="AA10" s="40"/>
      <c r="AB10" s="40" t="s">
        <v>268</v>
      </c>
      <c r="AC10" s="40"/>
      <c r="AD10" s="40"/>
      <c r="AE10" s="40" t="s">
        <v>268</v>
      </c>
      <c r="AF10" s="40">
        <f>IF(Q10="x",1,0)+IF(R10="x",2,0)+IF(S10="x",3,0)+IF(T10="x",3,0)+IF(U10="x",2,0)+IF(V10="x",1,0)+IF(W10="x",3,0)+IF(X10="x",2,0)+IF(Y10="x",1,0)+IF(Z10="x",3,0)+IF(AA10="x",2,0)+IF(AB10="x",1,0)+IF(AC10="x",3,0)+IF(AD10="x",2,0)+IF(AE10="x",1,0)+(VLOOKUP(P10,[6]LISTA!$H$2:$J$5,3,FALSE))</f>
        <v>5</v>
      </c>
      <c r="AG10" s="43" t="str">
        <f>IF(AF10&lt;=5,"Bajo",IF(AF10&gt;=11,"Critico",IF(AF10&lt;=10,"Moderado")))</f>
        <v>Bajo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51" x14ac:dyDescent="0.2">
      <c r="A11" s="20">
        <v>2</v>
      </c>
      <c r="B11" s="40" t="s">
        <v>129</v>
      </c>
      <c r="C11" s="65" t="s">
        <v>415</v>
      </c>
      <c r="D11" s="65" t="s">
        <v>415</v>
      </c>
      <c r="E11" s="95" t="s">
        <v>421</v>
      </c>
      <c r="F11" s="95" t="s">
        <v>422</v>
      </c>
      <c r="G11" s="96" t="s">
        <v>145</v>
      </c>
      <c r="H11" s="40" t="s">
        <v>149</v>
      </c>
      <c r="I11" s="40" t="s">
        <v>418</v>
      </c>
      <c r="J11" s="40" t="s">
        <v>268</v>
      </c>
      <c r="K11" s="40" t="s">
        <v>268</v>
      </c>
      <c r="L11" s="40" t="s">
        <v>419</v>
      </c>
      <c r="M11" s="40" t="s">
        <v>91</v>
      </c>
      <c r="N11" s="40" t="s">
        <v>423</v>
      </c>
      <c r="O11" s="40" t="s">
        <v>282</v>
      </c>
      <c r="P11" s="40" t="s">
        <v>17</v>
      </c>
      <c r="Q11" s="97" t="s">
        <v>268</v>
      </c>
      <c r="R11" s="97"/>
      <c r="S11" s="97"/>
      <c r="T11" s="40"/>
      <c r="U11" s="40" t="s">
        <v>268</v>
      </c>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[6]LISTA!$H$2:$J$5,3,FALSE))</f>
        <v>5</v>
      </c>
      <c r="AG11" s="43" t="str">
        <f t="shared" ref="AG11:AG26" si="3">IF(AF11&lt;=5,"Bajo",IF(AF11&gt;=11,"Critico",IF(AF11&lt;=10,"Moderado")))</f>
        <v>Bajo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51" x14ac:dyDescent="0.2">
      <c r="A12" s="20">
        <v>3</v>
      </c>
      <c r="B12" s="40" t="s">
        <v>129</v>
      </c>
      <c r="C12" s="65" t="s">
        <v>415</v>
      </c>
      <c r="D12" s="65" t="s">
        <v>415</v>
      </c>
      <c r="E12" s="81" t="s">
        <v>424</v>
      </c>
      <c r="F12" s="81" t="s">
        <v>425</v>
      </c>
      <c r="G12" s="96" t="s">
        <v>145</v>
      </c>
      <c r="H12" s="40" t="s">
        <v>150</v>
      </c>
      <c r="I12" s="40" t="s">
        <v>426</v>
      </c>
      <c r="J12" s="40"/>
      <c r="K12" s="40" t="s">
        <v>268</v>
      </c>
      <c r="L12" s="40" t="s">
        <v>427</v>
      </c>
      <c r="M12" s="40" t="s">
        <v>91</v>
      </c>
      <c r="N12" s="40" t="s">
        <v>175</v>
      </c>
      <c r="O12" s="40" t="s">
        <v>282</v>
      </c>
      <c r="P12" s="40" t="s">
        <v>17</v>
      </c>
      <c r="Q12" s="97" t="s">
        <v>268</v>
      </c>
      <c r="R12" s="97"/>
      <c r="S12" s="97"/>
      <c r="T12" s="40"/>
      <c r="U12" s="40" t="s">
        <v>268</v>
      </c>
      <c r="V12" s="40"/>
      <c r="W12" s="40"/>
      <c r="X12" s="40"/>
      <c r="Y12" s="40" t="s">
        <v>268</v>
      </c>
      <c r="Z12" s="40"/>
      <c r="AA12" s="40"/>
      <c r="AB12" s="40" t="s">
        <v>268</v>
      </c>
      <c r="AC12" s="40"/>
      <c r="AD12" s="40"/>
      <c r="AE12" s="40" t="s">
        <v>268</v>
      </c>
      <c r="AF12" s="40">
        <f>IF(Q12="x",1,0)+IF(R12="x",2,0)+IF(S12="x",3,0)+IF(T12="x",3,0)+IF(U12="x",2,0)+IF(V12="x",1,0)+IF(W12="x",3,0)+IF(X12="x",2,0)+IF(Y12="x",1,0)+IF(Z12="x",3,0)+IF(AA12="x",2,0)+IF(AB12="x",1,0)+IF(AC12="x",3,0)+IF(AD12="x",2,0)+IF(AE12="x",1,0)+(VLOOKUP(P12,[6]LISTA!$H$2:$J$5,3,FALSE))</f>
        <v>5</v>
      </c>
      <c r="AG12" s="43" t="str">
        <f t="shared" si="3"/>
        <v>Bajo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129</v>
      </c>
      <c r="C13" s="65" t="s">
        <v>415</v>
      </c>
      <c r="D13" s="65" t="s">
        <v>415</v>
      </c>
      <c r="E13" s="81" t="s">
        <v>428</v>
      </c>
      <c r="F13" s="81" t="s">
        <v>429</v>
      </c>
      <c r="G13" s="96" t="s">
        <v>145</v>
      </c>
      <c r="H13" s="40" t="s">
        <v>149</v>
      </c>
      <c r="I13" s="40" t="s">
        <v>430</v>
      </c>
      <c r="J13" s="40"/>
      <c r="K13" s="40" t="s">
        <v>268</v>
      </c>
      <c r="L13" s="40" t="s">
        <v>431</v>
      </c>
      <c r="M13" s="40" t="s">
        <v>91</v>
      </c>
      <c r="N13" s="40" t="s">
        <v>420</v>
      </c>
      <c r="O13" s="40" t="s">
        <v>282</v>
      </c>
      <c r="P13" s="40" t="s">
        <v>16</v>
      </c>
      <c r="Q13" s="97" t="s">
        <v>268</v>
      </c>
      <c r="R13" s="97"/>
      <c r="S13" s="97"/>
      <c r="T13" s="40"/>
      <c r="U13" s="40" t="s">
        <v>268</v>
      </c>
      <c r="V13" s="40"/>
      <c r="W13" s="40"/>
      <c r="X13" s="40"/>
      <c r="Y13" s="40" t="s">
        <v>268</v>
      </c>
      <c r="Z13" s="40" t="s">
        <v>268</v>
      </c>
      <c r="AA13" s="40"/>
      <c r="AB13" s="40"/>
      <c r="AC13" s="40"/>
      <c r="AD13" s="40"/>
      <c r="AE13" s="40" t="s">
        <v>268</v>
      </c>
      <c r="AF13" s="40">
        <f>IF(Q13="x",1,0)+IF(R13="x",2,0)+IF(S13="x",3,0)+IF(T13="x",3,0)+IF(U13="x",2,0)+IF(V13="x",1,0)+IF(W13="x",3,0)+IF(X13="x",2,0)+IF(Y13="x",1,0)+IF(Z13="x",3,0)+IF(AA13="x",2,0)+IF(AB13="x",1,0)+IF(AC13="x",3,0)+IF(AD13="x",2,0)+IF(AE13="x",1,0)+(VLOOKUP(P13,[6]LISTA!$H$2:$J$5,3,FALSE))</f>
        <v>7</v>
      </c>
      <c r="AG13" s="43" t="str">
        <f t="shared" si="3"/>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129</v>
      </c>
      <c r="C14" s="65" t="s">
        <v>415</v>
      </c>
      <c r="D14" s="65" t="s">
        <v>415</v>
      </c>
      <c r="E14" s="81" t="s">
        <v>432</v>
      </c>
      <c r="F14" s="81" t="s">
        <v>433</v>
      </c>
      <c r="G14" s="96" t="s">
        <v>145</v>
      </c>
      <c r="H14" s="40" t="s">
        <v>149</v>
      </c>
      <c r="I14" s="40" t="s">
        <v>434</v>
      </c>
      <c r="J14" s="40" t="s">
        <v>268</v>
      </c>
      <c r="K14" s="40" t="s">
        <v>268</v>
      </c>
      <c r="L14" s="40" t="s">
        <v>435</v>
      </c>
      <c r="M14" s="40" t="s">
        <v>91</v>
      </c>
      <c r="N14" s="40" t="s">
        <v>420</v>
      </c>
      <c r="O14" s="40" t="s">
        <v>14</v>
      </c>
      <c r="P14" s="40" t="s">
        <v>16</v>
      </c>
      <c r="Q14" s="97" t="s">
        <v>268</v>
      </c>
      <c r="R14" s="97"/>
      <c r="S14" s="97"/>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[6]LISTA!$H$2:$J$5,3,FALSE))</f>
        <v>5</v>
      </c>
      <c r="AG14" s="43" t="str">
        <f t="shared" si="3"/>
        <v>Bajo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129</v>
      </c>
      <c r="C15" s="65" t="s">
        <v>415</v>
      </c>
      <c r="D15" s="65" t="s">
        <v>415</v>
      </c>
      <c r="E15" s="81" t="s">
        <v>436</v>
      </c>
      <c r="F15" s="81" t="s">
        <v>437</v>
      </c>
      <c r="G15" s="96" t="s">
        <v>145</v>
      </c>
      <c r="H15" s="40" t="s">
        <v>147</v>
      </c>
      <c r="I15" s="40" t="s">
        <v>438</v>
      </c>
      <c r="J15" s="40" t="s">
        <v>268</v>
      </c>
      <c r="K15" s="40" t="s">
        <v>268</v>
      </c>
      <c r="L15" s="40" t="s">
        <v>439</v>
      </c>
      <c r="M15" s="40" t="s">
        <v>91</v>
      </c>
      <c r="N15" s="40" t="s">
        <v>175</v>
      </c>
      <c r="O15" s="40" t="s">
        <v>157</v>
      </c>
      <c r="P15" s="40" t="s">
        <v>16</v>
      </c>
      <c r="Q15" s="97"/>
      <c r="R15" s="97" t="s">
        <v>268</v>
      </c>
      <c r="S15" s="97"/>
      <c r="T15" s="40"/>
      <c r="U15" s="40" t="s">
        <v>268</v>
      </c>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[6]LISTA!$H$2:$J$5,3,FALSE))</f>
        <v>6</v>
      </c>
      <c r="AG15" s="43" t="str">
        <f t="shared" si="3"/>
        <v>Moderado</v>
      </c>
    </row>
    <row r="16" spans="1:208" s="24" customFormat="1" ht="37.5" customHeight="1" x14ac:dyDescent="0.2">
      <c r="A16" s="40">
        <v>7</v>
      </c>
      <c r="B16" s="40" t="s">
        <v>129</v>
      </c>
      <c r="C16" s="65" t="s">
        <v>415</v>
      </c>
      <c r="D16" s="65" t="s">
        <v>415</v>
      </c>
      <c r="E16" s="81" t="s">
        <v>440</v>
      </c>
      <c r="F16" s="81" t="s">
        <v>441</v>
      </c>
      <c r="G16" s="96" t="s">
        <v>145</v>
      </c>
      <c r="H16" s="69" t="s">
        <v>442</v>
      </c>
      <c r="I16" s="40" t="s">
        <v>285</v>
      </c>
      <c r="J16" s="40"/>
      <c r="K16" s="40" t="s">
        <v>268</v>
      </c>
      <c r="L16" s="40" t="s">
        <v>443</v>
      </c>
      <c r="M16" s="40" t="s">
        <v>91</v>
      </c>
      <c r="N16" s="40" t="s">
        <v>175</v>
      </c>
      <c r="O16" s="40" t="s">
        <v>14</v>
      </c>
      <c r="P16" s="40" t="s">
        <v>15</v>
      </c>
      <c r="Q16" s="97"/>
      <c r="R16" s="97" t="s">
        <v>268</v>
      </c>
      <c r="S16" s="97"/>
      <c r="T16" s="40" t="s">
        <v>268</v>
      </c>
      <c r="U16" s="40"/>
      <c r="V16" s="40"/>
      <c r="W16" s="40"/>
      <c r="X16" s="40" t="s">
        <v>268</v>
      </c>
      <c r="Y16" s="40"/>
      <c r="Z16" s="40"/>
      <c r="AA16" s="40" t="s">
        <v>268</v>
      </c>
      <c r="AB16" s="40"/>
      <c r="AC16" s="40"/>
      <c r="AD16" s="40"/>
      <c r="AE16" s="40" t="s">
        <v>268</v>
      </c>
      <c r="AF16" s="40">
        <f>IF(Q16="x",1,0)+IF(R16="x",2,0)+IF(S16="x",3,0)+IF(T16="x",3,0)+IF(U16="x",2,0)+IF(V16="x",1,0)+IF(W16="x",3,0)+IF(X16="x",2,0)+IF(Y16="x",1,0)+IF(Z16="x",3,0)+IF(AA16="x",2,0)+IF(AB16="x",1,0)+IF(AC16="x",3,0)+IF(AD16="x",2,0)+IF(AE16="x",1,0)+(VLOOKUP(P16,[6]LISTA!$H$2:$J$5,3,FALSE))</f>
        <v>11</v>
      </c>
      <c r="AG16" s="43" t="str">
        <f t="shared" si="3"/>
        <v>Critico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129</v>
      </c>
      <c r="C17" s="65" t="s">
        <v>415</v>
      </c>
      <c r="D17" s="65" t="s">
        <v>415</v>
      </c>
      <c r="E17" s="81" t="s">
        <v>444</v>
      </c>
      <c r="F17" s="81" t="s">
        <v>445</v>
      </c>
      <c r="G17" s="96" t="s">
        <v>145</v>
      </c>
      <c r="H17" s="69" t="s">
        <v>442</v>
      </c>
      <c r="I17" s="40" t="s">
        <v>285</v>
      </c>
      <c r="J17" s="40"/>
      <c r="K17" s="40" t="s">
        <v>268</v>
      </c>
      <c r="L17" s="40" t="s">
        <v>446</v>
      </c>
      <c r="M17" s="40" t="s">
        <v>91</v>
      </c>
      <c r="N17" s="40" t="s">
        <v>175</v>
      </c>
      <c r="O17" s="40" t="s">
        <v>14</v>
      </c>
      <c r="P17" s="40" t="s">
        <v>16</v>
      </c>
      <c r="Q17" s="97"/>
      <c r="R17" s="97" t="s">
        <v>268</v>
      </c>
      <c r="S17" s="97"/>
      <c r="T17" s="40" t="s">
        <v>268</v>
      </c>
      <c r="U17" s="40"/>
      <c r="V17" s="40"/>
      <c r="W17" s="40"/>
      <c r="X17" s="40"/>
      <c r="Y17" s="40" t="s">
        <v>268</v>
      </c>
      <c r="Z17" s="40"/>
      <c r="AA17" s="40" t="s">
        <v>268</v>
      </c>
      <c r="AB17" s="40"/>
      <c r="AC17" s="40"/>
      <c r="AD17" s="40"/>
      <c r="AE17" s="40" t="s">
        <v>268</v>
      </c>
      <c r="AF17" s="40">
        <f>IF(Q17="x",1,0)+IF(R17="x",2,0)+IF(S17="x",3,0)+IF(T17="x",3,0)+IF(U17="x",2,0)+IF(V17="x",1,0)+IF(W17="x",3,0)+IF(X17="x",2,0)+IF(Y17="x",1,0)+IF(Z17="x",3,0)+IF(AA17="x",2,0)+IF(AB17="x",1,0)+IF(AC17="x",3,0)+IF(AD17="x",2,0)+IF(AE17="x",1,0)+(VLOOKUP(P17,[6]LISTA!$H$2:$J$5,3,FALSE))</f>
        <v>8</v>
      </c>
      <c r="AG17" s="43" t="str">
        <f t="shared" si="3"/>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129</v>
      </c>
      <c r="C18" s="65" t="s">
        <v>415</v>
      </c>
      <c r="D18" s="65" t="s">
        <v>415</v>
      </c>
      <c r="E18" s="81" t="s">
        <v>447</v>
      </c>
      <c r="F18" s="81" t="s">
        <v>448</v>
      </c>
      <c r="G18" s="96" t="s">
        <v>145</v>
      </c>
      <c r="H18" s="69" t="s">
        <v>449</v>
      </c>
      <c r="I18" s="40" t="s">
        <v>101</v>
      </c>
      <c r="J18" s="40"/>
      <c r="K18" s="40" t="s">
        <v>268</v>
      </c>
      <c r="L18" s="40" t="s">
        <v>446</v>
      </c>
      <c r="M18" s="40" t="s">
        <v>91</v>
      </c>
      <c r="N18" s="40" t="s">
        <v>175</v>
      </c>
      <c r="O18" s="40" t="s">
        <v>282</v>
      </c>
      <c r="P18" s="40" t="s">
        <v>17</v>
      </c>
      <c r="Q18" s="97"/>
      <c r="R18" s="97"/>
      <c r="S18" s="97" t="s">
        <v>268</v>
      </c>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[6]LISTA!$H$2:$J$5,3,FALSE))</f>
        <v>7</v>
      </c>
      <c r="AG18" s="43" t="str">
        <f t="shared" si="3"/>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129</v>
      </c>
      <c r="C19" s="65" t="s">
        <v>415</v>
      </c>
      <c r="D19" s="65" t="s">
        <v>415</v>
      </c>
      <c r="E19" s="81" t="s">
        <v>450</v>
      </c>
      <c r="F19" s="81" t="s">
        <v>451</v>
      </c>
      <c r="G19" s="96" t="s">
        <v>146</v>
      </c>
      <c r="H19" s="69" t="s">
        <v>449</v>
      </c>
      <c r="I19" s="40" t="s">
        <v>415</v>
      </c>
      <c r="J19" s="40" t="s">
        <v>415</v>
      </c>
      <c r="K19" s="40" t="s">
        <v>415</v>
      </c>
      <c r="L19" s="40" t="s">
        <v>452</v>
      </c>
      <c r="M19" s="40" t="s">
        <v>73</v>
      </c>
      <c r="N19" s="40" t="s">
        <v>175</v>
      </c>
      <c r="O19" s="40" t="s">
        <v>157</v>
      </c>
      <c r="P19" s="40" t="s">
        <v>16</v>
      </c>
      <c r="Q19" s="97"/>
      <c r="R19" s="97"/>
      <c r="S19" s="97" t="s">
        <v>268</v>
      </c>
      <c r="T19" s="40"/>
      <c r="U19" s="40"/>
      <c r="V19" s="40" t="s">
        <v>268</v>
      </c>
      <c r="W19" s="40"/>
      <c r="X19" s="40"/>
      <c r="Y19" s="40" t="s">
        <v>268</v>
      </c>
      <c r="Z19" s="40"/>
      <c r="AA19" s="40" t="s">
        <v>268</v>
      </c>
      <c r="AB19" s="40"/>
      <c r="AC19" s="40"/>
      <c r="AD19" s="40"/>
      <c r="AE19" s="40" t="s">
        <v>268</v>
      </c>
      <c r="AF19" s="40">
        <f>IF(Q19="x",1,0)+IF(R19="x",2,0)+IF(S19="x",3,0)+IF(T19="x",3,0)+IF(U19="x",2,0)+IF(V19="x",1,0)+IF(W19="x",3,0)+IF(X19="x",2,0)+IF(Y19="x",1,0)+IF(Z19="x",3,0)+IF(AA19="x",2,0)+IF(AB19="x",1,0)+IF(AC19="x",3,0)+IF(AD19="x",2,0)+IF(AE19="x",1,0)+(VLOOKUP(P19,[6]LISTA!$H$2:$J$5,3,FALSE))</f>
        <v>7</v>
      </c>
      <c r="AG19" s="43" t="str">
        <f t="shared" si="3"/>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129</v>
      </c>
      <c r="C20" s="65" t="s">
        <v>415</v>
      </c>
      <c r="D20" s="65" t="s">
        <v>415</v>
      </c>
      <c r="E20" s="81" t="s">
        <v>453</v>
      </c>
      <c r="F20" s="81" t="s">
        <v>454</v>
      </c>
      <c r="G20" s="96" t="s">
        <v>146</v>
      </c>
      <c r="H20" s="69" t="s">
        <v>449</v>
      </c>
      <c r="I20" s="40" t="s">
        <v>415</v>
      </c>
      <c r="J20" s="40" t="s">
        <v>415</v>
      </c>
      <c r="K20" s="40" t="s">
        <v>415</v>
      </c>
      <c r="L20" s="40" t="s">
        <v>452</v>
      </c>
      <c r="M20" s="40" t="s">
        <v>73</v>
      </c>
      <c r="N20" s="40" t="s">
        <v>175</v>
      </c>
      <c r="O20" s="40" t="s">
        <v>14</v>
      </c>
      <c r="P20" s="40" t="s">
        <v>16</v>
      </c>
      <c r="Q20" s="97"/>
      <c r="R20" s="97"/>
      <c r="S20" s="97" t="s">
        <v>268</v>
      </c>
      <c r="T20" s="40"/>
      <c r="U20" s="40"/>
      <c r="V20" s="40" t="s">
        <v>268</v>
      </c>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[6]LISTA!$H$2:$J$5,3,FALSE))</f>
        <v>6</v>
      </c>
      <c r="AG20" s="43" t="str">
        <f t="shared" si="3"/>
        <v>Moderado</v>
      </c>
    </row>
    <row r="21" spans="1:208" s="24" customFormat="1" ht="37.5" customHeight="1" x14ac:dyDescent="0.2">
      <c r="A21" s="20">
        <v>12</v>
      </c>
      <c r="B21" s="40" t="s">
        <v>129</v>
      </c>
      <c r="C21" s="65" t="s">
        <v>415</v>
      </c>
      <c r="D21" s="65" t="s">
        <v>415</v>
      </c>
      <c r="E21" s="81" t="s">
        <v>455</v>
      </c>
      <c r="F21" s="81" t="s">
        <v>456</v>
      </c>
      <c r="G21" s="96" t="s">
        <v>93</v>
      </c>
      <c r="H21" s="69" t="s">
        <v>449</v>
      </c>
      <c r="I21" s="40" t="s">
        <v>415</v>
      </c>
      <c r="J21" s="40" t="s">
        <v>415</v>
      </c>
      <c r="K21" s="40" t="s">
        <v>415</v>
      </c>
      <c r="L21" s="40" t="s">
        <v>452</v>
      </c>
      <c r="M21" s="40" t="s">
        <v>73</v>
      </c>
      <c r="N21" s="40" t="s">
        <v>175</v>
      </c>
      <c r="O21" s="40" t="s">
        <v>14</v>
      </c>
      <c r="P21" s="40" t="s">
        <v>16</v>
      </c>
      <c r="Q21" s="97"/>
      <c r="R21" s="97"/>
      <c r="S21" s="97" t="s">
        <v>268</v>
      </c>
      <c r="T21" s="40"/>
      <c r="U21" s="40"/>
      <c r="V21" s="40" t="s">
        <v>268</v>
      </c>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[6]LISTA!$H$2:$J$5,3,FALSE))</f>
        <v>6</v>
      </c>
      <c r="AG21" s="43" t="str">
        <f t="shared" si="3"/>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129</v>
      </c>
      <c r="C22" s="65" t="s">
        <v>415</v>
      </c>
      <c r="D22" s="65" t="s">
        <v>415</v>
      </c>
      <c r="E22" s="81" t="s">
        <v>457</v>
      </c>
      <c r="F22" s="81" t="s">
        <v>458</v>
      </c>
      <c r="G22" s="96" t="s">
        <v>146</v>
      </c>
      <c r="H22" s="69" t="s">
        <v>106</v>
      </c>
      <c r="I22" s="40" t="s">
        <v>415</v>
      </c>
      <c r="J22" s="40" t="s">
        <v>415</v>
      </c>
      <c r="K22" s="40" t="s">
        <v>415</v>
      </c>
      <c r="L22" s="40" t="s">
        <v>459</v>
      </c>
      <c r="M22" s="40" t="s">
        <v>72</v>
      </c>
      <c r="N22" s="40" t="s">
        <v>175</v>
      </c>
      <c r="O22" s="40" t="s">
        <v>14</v>
      </c>
      <c r="P22" s="40" t="s">
        <v>15</v>
      </c>
      <c r="Q22" s="97"/>
      <c r="R22" s="97"/>
      <c r="S22" s="97" t="s">
        <v>268</v>
      </c>
      <c r="T22" s="40" t="s">
        <v>268</v>
      </c>
      <c r="U22" s="40"/>
      <c r="V22" s="40"/>
      <c r="W22" s="40"/>
      <c r="X22" s="40"/>
      <c r="Y22" s="40" t="s">
        <v>268</v>
      </c>
      <c r="Z22" s="40"/>
      <c r="AA22" s="40"/>
      <c r="AB22" s="40" t="s">
        <v>268</v>
      </c>
      <c r="AC22" s="40"/>
      <c r="AD22" s="40"/>
      <c r="AE22" s="40" t="s">
        <v>268</v>
      </c>
      <c r="AF22" s="40">
        <f>IF(Q22="x",1,0)+IF(R22="x",2,0)+IF(S22="x",3,0)+IF(T22="x",3,0)+IF(U22="x",2,0)+IF(V22="x",1,0)+IF(W22="x",3,0)+IF(X22="x",2,0)+IF(Y22="x",1,0)+IF(Z22="x",3,0)+IF(AA22="x",2,0)+IF(AB22="x",1,0)+IF(AC22="x",3,0)+IF(AD22="x",2,0)+IF(AE22="x",1,0)+(VLOOKUP(P22,[6]LISTA!$H$2:$J$5,3,FALSE))</f>
        <v>10</v>
      </c>
      <c r="AG22" s="43" t="str">
        <f t="shared" si="3"/>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129</v>
      </c>
      <c r="C23" s="65" t="s">
        <v>415</v>
      </c>
      <c r="D23" s="65" t="s">
        <v>415</v>
      </c>
      <c r="E23" s="81" t="s">
        <v>460</v>
      </c>
      <c r="F23" s="81" t="s">
        <v>461</v>
      </c>
      <c r="G23" s="96" t="s">
        <v>145</v>
      </c>
      <c r="H23" s="69" t="s">
        <v>449</v>
      </c>
      <c r="I23" s="40" t="s">
        <v>415</v>
      </c>
      <c r="J23" s="40"/>
      <c r="K23" s="40" t="s">
        <v>268</v>
      </c>
      <c r="L23" s="40" t="s">
        <v>462</v>
      </c>
      <c r="M23" s="40" t="s">
        <v>91</v>
      </c>
      <c r="N23" s="40" t="s">
        <v>175</v>
      </c>
      <c r="O23" s="40" t="s">
        <v>157</v>
      </c>
      <c r="P23" s="40" t="s">
        <v>16</v>
      </c>
      <c r="Q23" s="97"/>
      <c r="R23" s="97"/>
      <c r="S23" s="97" t="s">
        <v>268</v>
      </c>
      <c r="T23" s="40" t="s">
        <v>268</v>
      </c>
      <c r="U23" s="40"/>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[6]LISTA!$H$2:$J$5,3,FALSE))</f>
        <v>8</v>
      </c>
      <c r="AG23" s="43" t="str">
        <f t="shared" si="3"/>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129</v>
      </c>
      <c r="C24" s="65" t="s">
        <v>415</v>
      </c>
      <c r="D24" s="65" t="s">
        <v>415</v>
      </c>
      <c r="E24" s="81" t="s">
        <v>463</v>
      </c>
      <c r="F24" s="81" t="s">
        <v>464</v>
      </c>
      <c r="G24" s="96" t="s">
        <v>145</v>
      </c>
      <c r="H24" s="69" t="s">
        <v>465</v>
      </c>
      <c r="I24" s="40" t="s">
        <v>415</v>
      </c>
      <c r="J24" s="40" t="s">
        <v>415</v>
      </c>
      <c r="K24" s="40" t="s">
        <v>415</v>
      </c>
      <c r="L24" s="40" t="s">
        <v>466</v>
      </c>
      <c r="M24" s="40" t="s">
        <v>168</v>
      </c>
      <c r="N24" s="40" t="s">
        <v>423</v>
      </c>
      <c r="O24" s="40" t="s">
        <v>14</v>
      </c>
      <c r="P24" s="40" t="s">
        <v>22</v>
      </c>
      <c r="Q24" s="97"/>
      <c r="R24" s="97"/>
      <c r="S24" s="97" t="s">
        <v>268</v>
      </c>
      <c r="T24" s="40"/>
      <c r="U24" s="40"/>
      <c r="V24" s="40" t="s">
        <v>268</v>
      </c>
      <c r="W24" s="40"/>
      <c r="X24" s="40"/>
      <c r="Y24" s="40" t="s">
        <v>268</v>
      </c>
      <c r="Z24" s="40"/>
      <c r="AA24" s="40" t="s">
        <v>268</v>
      </c>
      <c r="AB24" s="40"/>
      <c r="AC24" s="40"/>
      <c r="AD24" s="40" t="s">
        <v>268</v>
      </c>
      <c r="AE24" s="40"/>
      <c r="AF24" s="40">
        <f>IF(Q24="x",1,0)+IF(R24="x",2,0)+IF(S24="x",3,0)+IF(T24="x",3,0)+IF(U24="x",2,0)+IF(V24="x",1,0)+IF(W24="x",3,0)+IF(X24="x",2,0)+IF(Y24="x",1,0)+IF(Z24="x",3,0)+IF(AA24="x",2,0)+IF(AB24="x",1,0)+IF(AC24="x",3,0)+IF(AD24="x",2,0)+IF(AE24="x",1,0)+(VLOOKUP(P24,[6]LISTA!$H$2:$J$5,3,FALSE))</f>
        <v>10</v>
      </c>
      <c r="AG24" s="43" t="str">
        <f t="shared" si="3"/>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129</v>
      </c>
      <c r="C25" s="65" t="s">
        <v>415</v>
      </c>
      <c r="D25" s="65" t="s">
        <v>415</v>
      </c>
      <c r="E25" s="81" t="s">
        <v>467</v>
      </c>
      <c r="F25" s="81" t="s">
        <v>468</v>
      </c>
      <c r="G25" s="96" t="s">
        <v>145</v>
      </c>
      <c r="H25" s="69" t="s">
        <v>465</v>
      </c>
      <c r="I25" s="40" t="s">
        <v>415</v>
      </c>
      <c r="J25" s="40" t="s">
        <v>415</v>
      </c>
      <c r="K25" s="40" t="s">
        <v>415</v>
      </c>
      <c r="L25" s="40" t="s">
        <v>469</v>
      </c>
      <c r="M25" s="40" t="s">
        <v>167</v>
      </c>
      <c r="N25" s="40" t="s">
        <v>175</v>
      </c>
      <c r="O25" s="40" t="s">
        <v>14</v>
      </c>
      <c r="P25" s="40" t="s">
        <v>22</v>
      </c>
      <c r="Q25" s="97"/>
      <c r="R25" s="97"/>
      <c r="S25" s="97" t="s">
        <v>268</v>
      </c>
      <c r="T25" s="40"/>
      <c r="U25" s="40"/>
      <c r="V25" s="40" t="s">
        <v>268</v>
      </c>
      <c r="W25" s="40"/>
      <c r="X25" s="40"/>
      <c r="Y25" s="40" t="s">
        <v>268</v>
      </c>
      <c r="Z25" s="40"/>
      <c r="AA25" s="40"/>
      <c r="AB25" s="40" t="s">
        <v>268</v>
      </c>
      <c r="AC25" s="40"/>
      <c r="AD25" s="40"/>
      <c r="AE25" s="40" t="s">
        <v>268</v>
      </c>
      <c r="AF25" s="40">
        <f>IF(Q25="x",1,0)+IF(R25="x",2,0)+IF(S25="x",3,0)+IF(T25="x",3,0)+IF(U25="x",2,0)+IF(V25="x",1,0)+IF(W25="x",3,0)+IF(X25="x",2,0)+IF(Y25="x",1,0)+IF(Z25="x",3,0)+IF(AA25="x",2,0)+IF(AB25="x",1,0)+IF(AC25="x",3,0)+IF(AD25="x",2,0)+IF(AE25="x",1,0)+(VLOOKUP(P25,[6]LISTA!$H$2:$J$5,3,FALSE))</f>
        <v>8</v>
      </c>
      <c r="AG25" s="43" t="str">
        <f t="shared" si="3"/>
        <v>Moderado</v>
      </c>
    </row>
    <row r="26" spans="1:208" s="24" customFormat="1" ht="37.5" customHeight="1" x14ac:dyDescent="0.2">
      <c r="A26" s="20">
        <v>17</v>
      </c>
      <c r="B26" s="40" t="s">
        <v>129</v>
      </c>
      <c r="C26" s="65" t="s">
        <v>415</v>
      </c>
      <c r="D26" s="65" t="s">
        <v>415</v>
      </c>
      <c r="E26" s="81" t="s">
        <v>470</v>
      </c>
      <c r="F26" s="81" t="s">
        <v>471</v>
      </c>
      <c r="G26" s="96" t="s">
        <v>145</v>
      </c>
      <c r="H26" s="69" t="s">
        <v>465</v>
      </c>
      <c r="I26" s="40" t="s">
        <v>415</v>
      </c>
      <c r="J26" s="40" t="s">
        <v>415</v>
      </c>
      <c r="K26" s="40" t="s">
        <v>415</v>
      </c>
      <c r="L26" s="40" t="s">
        <v>472</v>
      </c>
      <c r="M26" s="40" t="s">
        <v>167</v>
      </c>
      <c r="N26" s="40" t="s">
        <v>175</v>
      </c>
      <c r="O26" s="40" t="s">
        <v>282</v>
      </c>
      <c r="P26" s="40" t="s">
        <v>22</v>
      </c>
      <c r="Q26" s="97"/>
      <c r="R26" s="97"/>
      <c r="S26" s="97" t="s">
        <v>268</v>
      </c>
      <c r="T26" s="40"/>
      <c r="U26" s="40"/>
      <c r="V26" s="40" t="s">
        <v>268</v>
      </c>
      <c r="W26" s="40"/>
      <c r="X26" s="40"/>
      <c r="Y26" s="40" t="s">
        <v>473</v>
      </c>
      <c r="Z26" s="40"/>
      <c r="AA26" s="40"/>
      <c r="AB26" s="40" t="s">
        <v>268</v>
      </c>
      <c r="AC26" s="40"/>
      <c r="AD26" s="40"/>
      <c r="AE26" s="40" t="s">
        <v>268</v>
      </c>
      <c r="AF26" s="40">
        <f>IF(Q26="x",1,0)+IF(R26="x",2,0)+IF(S26="x",3,0)+IF(T26="x",3,0)+IF(U26="x",2,0)+IF(V26="x",1,0)+IF(W26="x",3,0)+IF(X26="x",2,0)+IF(Y26="x",1,0)+IF(Z26="x",3,0)+IF(AA26="x",2,0)+IF(AB26="x",1,0)+IF(AC26="x",3,0)+IF(AD26="x",2,0)+IF(AE26="x",1,0)+(VLOOKUP(P26,[6]LISTA!$H$2:$J$5,3,FALSE))</f>
        <v>8</v>
      </c>
      <c r="AG26" s="43" t="str">
        <f t="shared" si="3"/>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x14ac:dyDescent="0.2">
      <c r="A27" s="98"/>
      <c r="B27" s="98"/>
      <c r="C27" s="99"/>
      <c r="D27" s="99"/>
      <c r="E27" s="100"/>
      <c r="F27" s="101"/>
      <c r="G27" s="102"/>
      <c r="H27" s="99"/>
      <c r="I27" s="99"/>
      <c r="J27" s="99"/>
      <c r="K27" s="103"/>
      <c r="L27" s="103"/>
      <c r="M27" s="103"/>
      <c r="N27" s="103"/>
      <c r="O27" s="103"/>
      <c r="P27" s="103"/>
      <c r="Q27" s="103"/>
      <c r="R27" s="103"/>
      <c r="S27" s="103"/>
      <c r="T27" s="103"/>
      <c r="U27" s="103"/>
      <c r="V27" s="103"/>
      <c r="W27" s="99"/>
      <c r="X27" s="99"/>
      <c r="Y27" s="99"/>
      <c r="Z27" s="99"/>
      <c r="AA27" s="99"/>
      <c r="AB27" s="99"/>
      <c r="AC27" s="99"/>
      <c r="AD27" s="99"/>
      <c r="AE27" s="99"/>
      <c r="AF27" s="99"/>
      <c r="AG27" s="104"/>
    </row>
    <row r="41" spans="1:208" s="6" customFormat="1" ht="24" customHeight="1" x14ac:dyDescent="0.2">
      <c r="A41" s="176" t="s">
        <v>25</v>
      </c>
      <c r="B41" s="177"/>
      <c r="C41" s="178" t="s">
        <v>43</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ht="36" customHeight="1" x14ac:dyDescent="0.2">
      <c r="A42" s="179" t="s">
        <v>33</v>
      </c>
      <c r="B42" s="180"/>
      <c r="C42" s="178" t="s">
        <v>62</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x14ac:dyDescent="0.2">
      <c r="A43" s="176" t="s">
        <v>11</v>
      </c>
      <c r="B43" s="177"/>
      <c r="C43" s="178" t="s">
        <v>40</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x14ac:dyDescent="0.2">
      <c r="A44" s="179" t="s">
        <v>45</v>
      </c>
      <c r="B44" s="180"/>
      <c r="C44" s="181" t="s">
        <v>52</v>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3"/>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x14ac:dyDescent="0.2">
      <c r="A45" s="176" t="s">
        <v>46</v>
      </c>
      <c r="B45" s="177"/>
      <c r="C45" s="178" t="s">
        <v>53</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ht="24" customHeight="1" x14ac:dyDescent="0.2">
      <c r="A46" s="179" t="s">
        <v>28</v>
      </c>
      <c r="B46" s="180"/>
      <c r="C46" s="178" t="s">
        <v>41</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24" customHeight="1" x14ac:dyDescent="0.2">
      <c r="A47" s="176" t="s">
        <v>29</v>
      </c>
      <c r="B47" s="177"/>
      <c r="C47" s="178" t="s">
        <v>54</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x14ac:dyDescent="0.2">
      <c r="A48" s="179" t="s">
        <v>26</v>
      </c>
      <c r="B48" s="180"/>
      <c r="C48" s="178" t="s">
        <v>42</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76" t="s">
        <v>30</v>
      </c>
      <c r="B49" s="177"/>
      <c r="C49" s="178" t="s">
        <v>55</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x14ac:dyDescent="0.2">
      <c r="A50" s="179" t="s">
        <v>31</v>
      </c>
      <c r="B50" s="180"/>
      <c r="C50" s="178" t="s">
        <v>56</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76" t="s">
        <v>57</v>
      </c>
      <c r="B51" s="177"/>
      <c r="C51" s="178" t="s">
        <v>63</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84" t="s">
        <v>12</v>
      </c>
      <c r="B52" s="185"/>
      <c r="C52" s="178" t="s">
        <v>13</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86" t="s">
        <v>91</v>
      </c>
      <c r="B53" s="177"/>
      <c r="C53" s="178" t="s">
        <v>83</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87" t="s">
        <v>73</v>
      </c>
      <c r="B54" s="180"/>
      <c r="C54" s="178" t="s">
        <v>74</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6" t="s">
        <v>72</v>
      </c>
      <c r="B55" s="177"/>
      <c r="C55" s="178" t="s">
        <v>75</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87" t="s">
        <v>76</v>
      </c>
      <c r="B56" s="180"/>
      <c r="C56" s="178" t="s">
        <v>77</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89" t="s">
        <v>34</v>
      </c>
      <c r="B57" s="185"/>
      <c r="C57" s="178" t="s">
        <v>49</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79" t="s">
        <v>35</v>
      </c>
      <c r="B58" s="180"/>
      <c r="C58" s="178" t="s">
        <v>59</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79" t="s">
        <v>36</v>
      </c>
      <c r="B59" s="180"/>
      <c r="C59" s="178" t="s">
        <v>37</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36" customHeight="1" x14ac:dyDescent="0.2">
      <c r="A60" s="179" t="s">
        <v>38</v>
      </c>
      <c r="B60" s="180"/>
      <c r="C60" s="178" t="s">
        <v>39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89" t="s">
        <v>152</v>
      </c>
      <c r="B61" s="185"/>
      <c r="C61" s="178" t="s">
        <v>153</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24" customHeight="1" x14ac:dyDescent="0.2">
      <c r="A62" s="189" t="s">
        <v>34</v>
      </c>
      <c r="B62" s="185"/>
      <c r="C62" s="178" t="s">
        <v>84</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24" customHeight="1" x14ac:dyDescent="0.2">
      <c r="A63" s="176" t="s">
        <v>23</v>
      </c>
      <c r="B63" s="177"/>
      <c r="C63" s="178" t="s">
        <v>69</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36" customHeight="1" x14ac:dyDescent="0.2">
      <c r="A64" s="179" t="s">
        <v>24</v>
      </c>
      <c r="B64" s="180"/>
      <c r="C64" s="178" t="s">
        <v>71</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24" customHeight="1" x14ac:dyDescent="0.2">
      <c r="A65" s="176" t="s">
        <v>0</v>
      </c>
      <c r="B65" s="177"/>
      <c r="C65" s="178" t="s">
        <v>58</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24" customHeight="1" x14ac:dyDescent="0.2">
      <c r="A66" s="188" t="s">
        <v>44</v>
      </c>
      <c r="B66" s="188"/>
      <c r="C66" s="178" t="s">
        <v>50</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sheetData>
  <sheetProtection algorithmName="SHA-512" hashValue="wQlWrdqmmliQyLexTHoxfqUzJbsybP3ZN1QT7S/iiCKnnVV0rYcnWA9JU4BxpznGsmEDHeDaeHwLcIfi9Z/DpA==" saltValue="CJWdsyFIw8j20I5Pi2fMww==" spinCount="100000" sheet="1" objects="1" scenarios="1"/>
  <mergeCells count="83">
    <mergeCell ref="A64:B64"/>
    <mergeCell ref="C64:AG64"/>
    <mergeCell ref="A65:B65"/>
    <mergeCell ref="C65:AG65"/>
    <mergeCell ref="A66:B66"/>
    <mergeCell ref="C66:AG66"/>
    <mergeCell ref="A61:B61"/>
    <mergeCell ref="C61:AG61"/>
    <mergeCell ref="A62:B62"/>
    <mergeCell ref="C62:AG62"/>
    <mergeCell ref="A63:B63"/>
    <mergeCell ref="C63:AG63"/>
    <mergeCell ref="A58:B58"/>
    <mergeCell ref="C58:AG58"/>
    <mergeCell ref="A59:B59"/>
    <mergeCell ref="C59:AG59"/>
    <mergeCell ref="A60:B60"/>
    <mergeCell ref="C60:AG60"/>
    <mergeCell ref="A55:B55"/>
    <mergeCell ref="C55:AG55"/>
    <mergeCell ref="A56:B56"/>
    <mergeCell ref="C56:AG56"/>
    <mergeCell ref="A57:B57"/>
    <mergeCell ref="C57:AG57"/>
    <mergeCell ref="A52:B52"/>
    <mergeCell ref="C52:AG52"/>
    <mergeCell ref="A53:B53"/>
    <mergeCell ref="C53:AG53"/>
    <mergeCell ref="A54:B54"/>
    <mergeCell ref="C54:AG54"/>
    <mergeCell ref="A49:B49"/>
    <mergeCell ref="C49:AG49"/>
    <mergeCell ref="A50:B50"/>
    <mergeCell ref="C50:AG50"/>
    <mergeCell ref="A51:B51"/>
    <mergeCell ref="C51:AG51"/>
    <mergeCell ref="A46:B46"/>
    <mergeCell ref="C46:AG46"/>
    <mergeCell ref="A47:B47"/>
    <mergeCell ref="C47:AG47"/>
    <mergeCell ref="A48:B48"/>
    <mergeCell ref="C48:AG48"/>
    <mergeCell ref="A43:B43"/>
    <mergeCell ref="C43:AG43"/>
    <mergeCell ref="A44:B44"/>
    <mergeCell ref="C44:AG44"/>
    <mergeCell ref="A45:B45"/>
    <mergeCell ref="C45:AG45"/>
    <mergeCell ref="AC8:AE8"/>
    <mergeCell ref="AF8:AF9"/>
    <mergeCell ref="AG8:AG9"/>
    <mergeCell ref="A41:B41"/>
    <mergeCell ref="C41:AG41"/>
    <mergeCell ref="C8:C9"/>
    <mergeCell ref="D8:D9"/>
    <mergeCell ref="E8:E9"/>
    <mergeCell ref="A42:B42"/>
    <mergeCell ref="C42:AG42"/>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58" priority="2" operator="containsText" text="Bajo">
      <formula>NOT(ISERROR(SEARCH("Bajo",AG1)))</formula>
    </cfRule>
    <cfRule type="containsText" dxfId="57" priority="3" operator="containsText" text="Moderado">
      <formula>NOT(ISERROR(SEARCH("Moderado",AG1)))</formula>
    </cfRule>
    <cfRule type="containsText" dxfId="56" priority="4" operator="containsText" text="Critico">
      <formula>NOT(ISERROR(SEARCH("Critico",AG1)))</formula>
    </cfRule>
  </conditionalFormatting>
  <conditionalFormatting sqref="AF10:AF26">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G10:G27">
      <formula1>Idioma</formula1>
    </dataValidation>
    <dataValidation type="list" allowBlank="1" showInputMessage="1" showErrorMessage="1" sqref="B10:B27">
      <formula1>PROCESO</formula1>
    </dataValidation>
    <dataValidation type="list" allowBlank="1" showInputMessage="1" showErrorMessage="1" sqref="I10:I26">
      <formula1>FORMATO</formula1>
    </dataValidation>
    <dataValidation type="list" allowBlank="1" showInputMessage="1" showErrorMessage="1" sqref="O10:O26">
      <formula1 xml:space="preserve"> Responsables</formula1>
    </dataValidation>
  </dataValidations>
  <hyperlinks>
    <hyperlink ref="F23" r:id="rId1" display="\\172.28.4.36/Prensa_x000a_Boletines de Prensa _x000a_Oficios y memornados_x000a_Piezas de Diseño _x000a_Calificaciones de servicio, copias de informes"/>
  </hyperlinks>
  <pageMargins left="0.7" right="0.7" top="0.75" bottom="0.75" header="0.3" footer="0.3"/>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[6]LISTA!#REF!</xm:f>
          </x14:formula1>
          <xm:sqref>H10:H15</xm:sqref>
        </x14:dataValidation>
        <x14:dataValidation type="list" allowBlank="1" showInputMessage="1" showErrorMessage="1">
          <x14:formula1>
            <xm:f>[6]LISTA!#REF!</xm:f>
          </x14:formula1>
          <xm:sqref>N10:N26</xm:sqref>
        </x14:dataValidation>
        <x14:dataValidation type="list" allowBlank="1" showInputMessage="1" showErrorMessage="1">
          <x14:formula1>
            <xm:f>[6]LISTA!#REF!</xm:f>
          </x14:formula1>
          <xm:sqref>M10:M26</xm:sqref>
        </x14:dataValidation>
        <x14:dataValidation type="list" allowBlank="1" showInputMessage="1" showErrorMessage="1">
          <x14:formula1>
            <xm:f>[6]LISTA!#REF!</xm:f>
          </x14:formula1>
          <xm:sqref>P10:P26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113"/>
  <sheetViews>
    <sheetView zoomScale="55" zoomScaleNormal="55" workbookViewId="0">
      <selection activeCell="E10" sqref="E10"/>
    </sheetView>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51" x14ac:dyDescent="0.2">
      <c r="A10" s="40">
        <v>1</v>
      </c>
      <c r="B10" s="40" t="s">
        <v>130</v>
      </c>
      <c r="C10" s="40" t="s">
        <v>474</v>
      </c>
      <c r="D10" s="40" t="s">
        <v>415</v>
      </c>
      <c r="E10" s="105" t="s">
        <v>475</v>
      </c>
      <c r="F10" s="106" t="s">
        <v>476</v>
      </c>
      <c r="G10" s="96" t="s">
        <v>477</v>
      </c>
      <c r="H10" s="40" t="s">
        <v>478</v>
      </c>
      <c r="I10" s="40" t="s">
        <v>479</v>
      </c>
      <c r="J10" s="40" t="s">
        <v>268</v>
      </c>
      <c r="K10" s="40" t="s">
        <v>268</v>
      </c>
      <c r="L10" s="40" t="s">
        <v>480</v>
      </c>
      <c r="M10" s="40" t="s">
        <v>481</v>
      </c>
      <c r="N10" s="40" t="s">
        <v>175</v>
      </c>
      <c r="O10" s="40" t="s">
        <v>157</v>
      </c>
      <c r="P10" s="40" t="s">
        <v>16</v>
      </c>
      <c r="Q10" s="97" t="s">
        <v>268</v>
      </c>
      <c r="R10" s="97"/>
      <c r="S10" s="97"/>
      <c r="T10" s="40" t="s">
        <v>268</v>
      </c>
      <c r="U10" s="40"/>
      <c r="V10" s="40"/>
      <c r="W10" s="40"/>
      <c r="X10" s="40"/>
      <c r="Y10" s="40" t="s">
        <v>268</v>
      </c>
      <c r="Z10" s="40"/>
      <c r="AA10" s="40" t="s">
        <v>268</v>
      </c>
      <c r="AB10" s="40"/>
      <c r="AC10" s="40"/>
      <c r="AD10" s="40"/>
      <c r="AE10" s="40" t="s">
        <v>268</v>
      </c>
      <c r="AF10" s="40">
        <f>IF(Q10="x",1,0)+IF(R10="x",2,0)+IF(S10="x",3,0)+IF(T10="x",3,0)+IF(U10="x",2,0)+IF(V10="x",1,0)+IF(W10="x",3,0)+IF(X10="x",2,0)+IF(Y10="x",1,0)+IF(Z10="x",3,0)+IF(AA10="x",2,0)+IF(AB10="x",1,0)+IF(AC10="x",3,0)+IF(AD10="x",2,0)+IF(AE10="x",1,0)+(VLOOKUP(P10,[7]LISTA!$H$2:$J$5,3,FALSE))</f>
        <v>7</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63.75" x14ac:dyDescent="0.2">
      <c r="A11" s="20">
        <v>2</v>
      </c>
      <c r="B11" s="40" t="s">
        <v>130</v>
      </c>
      <c r="C11" s="40" t="s">
        <v>474</v>
      </c>
      <c r="D11" s="40" t="s">
        <v>415</v>
      </c>
      <c r="E11" s="105" t="s">
        <v>482</v>
      </c>
      <c r="F11" s="106" t="s">
        <v>483</v>
      </c>
      <c r="G11" s="96" t="s">
        <v>477</v>
      </c>
      <c r="H11" s="40" t="s">
        <v>484</v>
      </c>
      <c r="I11" s="40" t="s">
        <v>485</v>
      </c>
      <c r="J11" s="40" t="s">
        <v>268</v>
      </c>
      <c r="K11" s="40" t="s">
        <v>268</v>
      </c>
      <c r="L11" s="40" t="s">
        <v>480</v>
      </c>
      <c r="M11" s="40" t="s">
        <v>481</v>
      </c>
      <c r="N11" s="40" t="s">
        <v>423</v>
      </c>
      <c r="O11" s="40" t="s">
        <v>157</v>
      </c>
      <c r="P11" s="40" t="s">
        <v>16</v>
      </c>
      <c r="Q11" s="97" t="s">
        <v>268</v>
      </c>
      <c r="R11" s="97"/>
      <c r="S11" s="97"/>
      <c r="T11" s="40" t="s">
        <v>268</v>
      </c>
      <c r="U11" s="40"/>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[7]LISTA!$H$2:$J$5,3,FALSE))</f>
        <v>6</v>
      </c>
      <c r="AG11" s="43" t="str">
        <f t="shared" ref="AG11:AG74"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51" x14ac:dyDescent="0.2">
      <c r="A12" s="20">
        <v>3</v>
      </c>
      <c r="B12" s="40" t="s">
        <v>130</v>
      </c>
      <c r="C12" s="40" t="s">
        <v>486</v>
      </c>
      <c r="D12" s="40" t="s">
        <v>487</v>
      </c>
      <c r="E12" s="105" t="s">
        <v>488</v>
      </c>
      <c r="F12" s="106" t="s">
        <v>489</v>
      </c>
      <c r="G12" s="96" t="s">
        <v>477</v>
      </c>
      <c r="H12" s="40" t="s">
        <v>478</v>
      </c>
      <c r="I12" s="40" t="s">
        <v>479</v>
      </c>
      <c r="J12" s="40"/>
      <c r="K12" s="40" t="s">
        <v>268</v>
      </c>
      <c r="L12" s="40" t="s">
        <v>480</v>
      </c>
      <c r="M12" s="40" t="s">
        <v>481</v>
      </c>
      <c r="N12" s="40" t="s">
        <v>175</v>
      </c>
      <c r="O12" s="40" t="s">
        <v>157</v>
      </c>
      <c r="P12" s="40" t="s">
        <v>16</v>
      </c>
      <c r="Q12" s="97"/>
      <c r="R12" s="97"/>
      <c r="S12" s="97" t="s">
        <v>268</v>
      </c>
      <c r="T12" s="40" t="s">
        <v>268</v>
      </c>
      <c r="U12" s="40"/>
      <c r="V12" s="40"/>
      <c r="W12" s="40"/>
      <c r="X12" s="40" t="s">
        <v>268</v>
      </c>
      <c r="Y12" s="40"/>
      <c r="Z12" s="40"/>
      <c r="AA12" s="40" t="s">
        <v>268</v>
      </c>
      <c r="AB12" s="40"/>
      <c r="AC12" s="40"/>
      <c r="AD12" s="40"/>
      <c r="AE12" s="40" t="s">
        <v>268</v>
      </c>
      <c r="AF12" s="40">
        <f>IF(Q12="x",1,0)+IF(R12="x",2,0)+IF(S12="x",3,0)+IF(T12="x",3,0)+IF(U12="x",2,0)+IF(V12="x",1,0)+IF(W12="x",3,0)+IF(X12="x",2,0)+IF(Y12="x",1,0)+IF(Z12="x",3,0)+IF(AA12="x",2,0)+IF(AB12="x",1,0)+IF(AC12="x",3,0)+IF(AD12="x",2,0)+IF(AE12="x",1,0)+(VLOOKUP(P12,[7]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130</v>
      </c>
      <c r="C13" s="40" t="s">
        <v>486</v>
      </c>
      <c r="D13" s="40" t="s">
        <v>490</v>
      </c>
      <c r="E13" s="105" t="s">
        <v>491</v>
      </c>
      <c r="F13" s="106" t="s">
        <v>492</v>
      </c>
      <c r="G13" s="96" t="s">
        <v>477</v>
      </c>
      <c r="H13" s="40" t="s">
        <v>478</v>
      </c>
      <c r="I13" s="40" t="s">
        <v>479</v>
      </c>
      <c r="J13" s="40" t="s">
        <v>268</v>
      </c>
      <c r="K13" s="40" t="s">
        <v>268</v>
      </c>
      <c r="L13" s="40" t="s">
        <v>480</v>
      </c>
      <c r="M13" s="40" t="s">
        <v>481</v>
      </c>
      <c r="N13" s="40" t="s">
        <v>175</v>
      </c>
      <c r="O13" s="40" t="s">
        <v>157</v>
      </c>
      <c r="P13" s="40" t="s">
        <v>16</v>
      </c>
      <c r="Q13" s="97"/>
      <c r="R13" s="97"/>
      <c r="S13" s="97" t="s">
        <v>268</v>
      </c>
      <c r="T13" s="40"/>
      <c r="U13" s="40" t="s">
        <v>268</v>
      </c>
      <c r="V13" s="40"/>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[7]LISTA!$H$2:$J$5,3,FALSE))</f>
        <v>7</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130</v>
      </c>
      <c r="C14" s="40" t="s">
        <v>486</v>
      </c>
      <c r="D14" s="40" t="s">
        <v>490</v>
      </c>
      <c r="E14" s="105" t="s">
        <v>493</v>
      </c>
      <c r="F14" s="106" t="s">
        <v>494</v>
      </c>
      <c r="G14" s="96" t="s">
        <v>477</v>
      </c>
      <c r="H14" s="40" t="s">
        <v>478</v>
      </c>
      <c r="I14" s="40" t="s">
        <v>479</v>
      </c>
      <c r="J14" s="40"/>
      <c r="K14" s="40" t="s">
        <v>268</v>
      </c>
      <c r="L14" s="40" t="s">
        <v>480</v>
      </c>
      <c r="M14" s="40" t="s">
        <v>481</v>
      </c>
      <c r="N14" s="40" t="s">
        <v>175</v>
      </c>
      <c r="O14" s="40" t="s">
        <v>157</v>
      </c>
      <c r="P14" s="40" t="s">
        <v>16</v>
      </c>
      <c r="Q14" s="97"/>
      <c r="R14" s="97" t="s">
        <v>268</v>
      </c>
      <c r="S14" s="97"/>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[7]LISTA!$H$2:$J$5,3,FALSE))</f>
        <v>6</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130</v>
      </c>
      <c r="C15" s="40" t="s">
        <v>192</v>
      </c>
      <c r="D15" s="40" t="s">
        <v>495</v>
      </c>
      <c r="E15" s="105" t="s">
        <v>496</v>
      </c>
      <c r="F15" s="106" t="s">
        <v>497</v>
      </c>
      <c r="G15" s="96" t="s">
        <v>477</v>
      </c>
      <c r="H15" s="40" t="s">
        <v>478</v>
      </c>
      <c r="I15" s="40" t="s">
        <v>479</v>
      </c>
      <c r="J15" s="40" t="s">
        <v>268</v>
      </c>
      <c r="K15" s="40" t="s">
        <v>268</v>
      </c>
      <c r="L15" s="40" t="s">
        <v>480</v>
      </c>
      <c r="M15" s="40" t="s">
        <v>481</v>
      </c>
      <c r="N15" s="40" t="s">
        <v>175</v>
      </c>
      <c r="O15" s="40" t="s">
        <v>157</v>
      </c>
      <c r="P15" s="40" t="s">
        <v>16</v>
      </c>
      <c r="Q15" s="97" t="s">
        <v>268</v>
      </c>
      <c r="R15" s="97"/>
      <c r="S15" s="97"/>
      <c r="T15" s="40"/>
      <c r="U15" s="40" t="s">
        <v>268</v>
      </c>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[7]LISTA!$H$2:$J$5,3,FALSE))</f>
        <v>5</v>
      </c>
      <c r="AG15" s="43" t="str">
        <f t="shared" si="0"/>
        <v>Bajo</v>
      </c>
    </row>
    <row r="16" spans="1:208" s="24" customFormat="1" ht="37.5" customHeight="1" x14ac:dyDescent="0.2">
      <c r="A16" s="40">
        <v>7</v>
      </c>
      <c r="B16" s="40" t="s">
        <v>130</v>
      </c>
      <c r="C16" s="40" t="s">
        <v>192</v>
      </c>
      <c r="D16" s="40" t="s">
        <v>495</v>
      </c>
      <c r="E16" s="105" t="s">
        <v>498</v>
      </c>
      <c r="F16" s="106" t="s">
        <v>499</v>
      </c>
      <c r="G16" s="96" t="s">
        <v>477</v>
      </c>
      <c r="H16" s="40" t="s">
        <v>478</v>
      </c>
      <c r="I16" s="40" t="s">
        <v>479</v>
      </c>
      <c r="J16" s="40" t="s">
        <v>268</v>
      </c>
      <c r="K16" s="40" t="s">
        <v>268</v>
      </c>
      <c r="L16" s="40" t="s">
        <v>480</v>
      </c>
      <c r="M16" s="40" t="s">
        <v>481</v>
      </c>
      <c r="N16" s="40" t="s">
        <v>175</v>
      </c>
      <c r="O16" s="40" t="s">
        <v>157</v>
      </c>
      <c r="P16" s="40" t="s">
        <v>16</v>
      </c>
      <c r="Q16" s="97" t="s">
        <v>268</v>
      </c>
      <c r="R16" s="97"/>
      <c r="S16" s="97"/>
      <c r="T16" s="40"/>
      <c r="U16" s="40" t="s">
        <v>268</v>
      </c>
      <c r="V16" s="40"/>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[7]LISTA!$H$2:$J$5,3,FALSE))</f>
        <v>5</v>
      </c>
      <c r="AG16" s="43" t="str">
        <f t="shared" si="0"/>
        <v>Bajo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130</v>
      </c>
      <c r="C17" s="40" t="s">
        <v>192</v>
      </c>
      <c r="D17" s="40" t="s">
        <v>495</v>
      </c>
      <c r="E17" s="105" t="s">
        <v>500</v>
      </c>
      <c r="F17" s="106" t="s">
        <v>501</v>
      </c>
      <c r="G17" s="96" t="s">
        <v>477</v>
      </c>
      <c r="H17" s="40" t="s">
        <v>478</v>
      </c>
      <c r="I17" s="40" t="s">
        <v>479</v>
      </c>
      <c r="J17" s="40"/>
      <c r="K17" s="40" t="s">
        <v>268</v>
      </c>
      <c r="L17" s="40" t="s">
        <v>480</v>
      </c>
      <c r="M17" s="40" t="s">
        <v>481</v>
      </c>
      <c r="N17" s="40" t="s">
        <v>175</v>
      </c>
      <c r="O17" s="40" t="s">
        <v>157</v>
      </c>
      <c r="P17" s="40" t="s">
        <v>15</v>
      </c>
      <c r="Q17" s="97"/>
      <c r="R17" s="97"/>
      <c r="S17" s="97" t="s">
        <v>268</v>
      </c>
      <c r="T17" s="40"/>
      <c r="U17" s="40" t="s">
        <v>268</v>
      </c>
      <c r="V17" s="40"/>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[7]LISTA!$H$2:$J$5,3,FALSE))</f>
        <v>9</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130</v>
      </c>
      <c r="C18" s="40" t="s">
        <v>192</v>
      </c>
      <c r="D18" s="40" t="s">
        <v>502</v>
      </c>
      <c r="E18" s="105" t="s">
        <v>496</v>
      </c>
      <c r="F18" s="106" t="s">
        <v>503</v>
      </c>
      <c r="G18" s="96" t="s">
        <v>477</v>
      </c>
      <c r="H18" s="40" t="s">
        <v>478</v>
      </c>
      <c r="I18" s="40" t="s">
        <v>479</v>
      </c>
      <c r="J18" s="40" t="s">
        <v>268</v>
      </c>
      <c r="K18" s="40" t="s">
        <v>268</v>
      </c>
      <c r="L18" s="40" t="s">
        <v>480</v>
      </c>
      <c r="M18" s="40" t="s">
        <v>481</v>
      </c>
      <c r="N18" s="40" t="s">
        <v>175</v>
      </c>
      <c r="O18" s="40" t="s">
        <v>157</v>
      </c>
      <c r="P18" s="40" t="s">
        <v>15</v>
      </c>
      <c r="Q18" s="97"/>
      <c r="R18" s="97" t="s">
        <v>268</v>
      </c>
      <c r="S18" s="97"/>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[7]LISTA!$H$2:$J$5,3,FALSE))</f>
        <v>8</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130</v>
      </c>
      <c r="C19" s="40" t="s">
        <v>192</v>
      </c>
      <c r="D19" s="40" t="s">
        <v>502</v>
      </c>
      <c r="E19" s="105" t="s">
        <v>504</v>
      </c>
      <c r="F19" s="106" t="s">
        <v>505</v>
      </c>
      <c r="G19" s="96" t="s">
        <v>477</v>
      </c>
      <c r="H19" s="40" t="s">
        <v>478</v>
      </c>
      <c r="I19" s="40" t="s">
        <v>479</v>
      </c>
      <c r="J19" s="40" t="s">
        <v>268</v>
      </c>
      <c r="K19" s="40" t="s">
        <v>268</v>
      </c>
      <c r="L19" s="40" t="s">
        <v>480</v>
      </c>
      <c r="M19" s="40" t="s">
        <v>481</v>
      </c>
      <c r="N19" s="40" t="s">
        <v>175</v>
      </c>
      <c r="O19" s="40" t="s">
        <v>157</v>
      </c>
      <c r="P19" s="40" t="s">
        <v>16</v>
      </c>
      <c r="Q19" s="97"/>
      <c r="R19" s="97" t="s">
        <v>268</v>
      </c>
      <c r="S19" s="97"/>
      <c r="T19" s="40"/>
      <c r="U19" s="40" t="s">
        <v>268</v>
      </c>
      <c r="V19" s="40"/>
      <c r="W19" s="40"/>
      <c r="X19" s="40"/>
      <c r="Y19" s="40" t="s">
        <v>268</v>
      </c>
      <c r="Z19" s="40"/>
      <c r="AA19" s="40"/>
      <c r="AB19" s="40" t="s">
        <v>268</v>
      </c>
      <c r="AC19" s="40"/>
      <c r="AD19" s="40"/>
      <c r="AE19" s="40" t="s">
        <v>268</v>
      </c>
      <c r="AF19" s="40">
        <f>IF(Q19="x",1,0)+IF(R19="x",2,0)+IF(S19="x",3,0)+IF(T19="x",3,0)+IF(U19="x",2,0)+IF(V19="x",1,0)+IF(W19="x",3,0)+IF(X19="x",2,0)+IF(Y19="x",1,0)+IF(Z19="x",3,0)+IF(AA19="x",2,0)+IF(AB19="x",1,0)+IF(AC19="x",3,0)+IF(AD19="x",2,0)+IF(AE19="x",1,0)+(VLOOKUP(P19,[7]LISTA!$H$2:$J$5,3,FALSE))</f>
        <v>6</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130</v>
      </c>
      <c r="C20" s="40" t="s">
        <v>192</v>
      </c>
      <c r="D20" s="40" t="s">
        <v>502</v>
      </c>
      <c r="E20" s="105" t="s">
        <v>506</v>
      </c>
      <c r="F20" s="106" t="s">
        <v>507</v>
      </c>
      <c r="G20" s="96" t="s">
        <v>477</v>
      </c>
      <c r="H20" s="40" t="s">
        <v>484</v>
      </c>
      <c r="I20" s="40" t="s">
        <v>485</v>
      </c>
      <c r="J20" s="40" t="s">
        <v>268</v>
      </c>
      <c r="K20" s="40" t="s">
        <v>268</v>
      </c>
      <c r="L20" s="40" t="s">
        <v>480</v>
      </c>
      <c r="M20" s="40" t="s">
        <v>481</v>
      </c>
      <c r="N20" s="40" t="s">
        <v>423</v>
      </c>
      <c r="O20" s="40" t="s">
        <v>157</v>
      </c>
      <c r="P20" s="40" t="s">
        <v>16</v>
      </c>
      <c r="Q20" s="97" t="s">
        <v>268</v>
      </c>
      <c r="R20" s="97"/>
      <c r="S20" s="97"/>
      <c r="T20" s="40" t="s">
        <v>268</v>
      </c>
      <c r="U20" s="40"/>
      <c r="V20" s="40"/>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[7]LISTA!$H$2:$J$5,3,FALSE))</f>
        <v>6</v>
      </c>
      <c r="AG20" s="43" t="str">
        <f t="shared" si="0"/>
        <v>Moderado</v>
      </c>
    </row>
    <row r="21" spans="1:208" s="24" customFormat="1" ht="37.5" customHeight="1" x14ac:dyDescent="0.2">
      <c r="A21" s="20">
        <v>12</v>
      </c>
      <c r="B21" s="40" t="s">
        <v>130</v>
      </c>
      <c r="C21" s="40" t="s">
        <v>192</v>
      </c>
      <c r="D21" s="40" t="s">
        <v>502</v>
      </c>
      <c r="E21" s="105" t="s">
        <v>508</v>
      </c>
      <c r="F21" s="106" t="s">
        <v>509</v>
      </c>
      <c r="G21" s="96" t="s">
        <v>477</v>
      </c>
      <c r="H21" s="40" t="s">
        <v>478</v>
      </c>
      <c r="I21" s="40" t="s">
        <v>479</v>
      </c>
      <c r="J21" s="40" t="s">
        <v>268</v>
      </c>
      <c r="K21" s="40" t="s">
        <v>268</v>
      </c>
      <c r="L21" s="40" t="s">
        <v>480</v>
      </c>
      <c r="M21" s="40" t="s">
        <v>481</v>
      </c>
      <c r="N21" s="40" t="s">
        <v>175</v>
      </c>
      <c r="O21" s="40" t="s">
        <v>157</v>
      </c>
      <c r="P21" s="40" t="s">
        <v>16</v>
      </c>
      <c r="Q21" s="97"/>
      <c r="R21" s="97" t="s">
        <v>268</v>
      </c>
      <c r="S21" s="97"/>
      <c r="T21" s="40"/>
      <c r="U21" s="40" t="s">
        <v>268</v>
      </c>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[7]LISTA!$H$2:$J$5,3,FALSE))</f>
        <v>6</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130</v>
      </c>
      <c r="C22" s="40" t="s">
        <v>192</v>
      </c>
      <c r="D22" s="40" t="s">
        <v>502</v>
      </c>
      <c r="E22" s="105" t="s">
        <v>510</v>
      </c>
      <c r="F22" s="106" t="s">
        <v>511</v>
      </c>
      <c r="G22" s="96" t="s">
        <v>477</v>
      </c>
      <c r="H22" s="40" t="s">
        <v>478</v>
      </c>
      <c r="I22" s="40" t="s">
        <v>479</v>
      </c>
      <c r="J22" s="40" t="s">
        <v>268</v>
      </c>
      <c r="K22" s="40" t="s">
        <v>268</v>
      </c>
      <c r="L22" s="40" t="s">
        <v>480</v>
      </c>
      <c r="M22" s="40" t="s">
        <v>481</v>
      </c>
      <c r="N22" s="40" t="s">
        <v>423</v>
      </c>
      <c r="O22" s="40" t="s">
        <v>157</v>
      </c>
      <c r="P22" s="40" t="s">
        <v>16</v>
      </c>
      <c r="Q22" s="97" t="s">
        <v>268</v>
      </c>
      <c r="R22" s="97"/>
      <c r="S22" s="97"/>
      <c r="T22" s="40"/>
      <c r="U22" s="40" t="s">
        <v>268</v>
      </c>
      <c r="V22" s="40"/>
      <c r="W22" s="40"/>
      <c r="X22" s="40"/>
      <c r="Y22" s="40" t="s">
        <v>268</v>
      </c>
      <c r="Z22" s="40"/>
      <c r="AA22" s="40" t="s">
        <v>268</v>
      </c>
      <c r="AB22" s="40"/>
      <c r="AC22" s="40"/>
      <c r="AD22" s="40"/>
      <c r="AE22" s="40" t="s">
        <v>268</v>
      </c>
      <c r="AF22" s="40">
        <f>IF(Q22="x",1,0)+IF(R22="x",2,0)+IF(S22="x",3,0)+IF(T22="x",3,0)+IF(U22="x",2,0)+IF(V22="x",1,0)+IF(W22="x",3,0)+IF(X22="x",2,0)+IF(Y22="x",1,0)+IF(Z22="x",3,0)+IF(AA22="x",2,0)+IF(AB22="x",1,0)+IF(AC22="x",3,0)+IF(AD22="x",2,0)+IF(AE22="x",1,0)+(VLOOKUP(P22,[7]LISTA!$H$2:$J$5,3,FALSE))</f>
        <v>6</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130</v>
      </c>
      <c r="C23" s="40" t="s">
        <v>192</v>
      </c>
      <c r="D23" s="40" t="s">
        <v>512</v>
      </c>
      <c r="E23" s="105" t="s">
        <v>513</v>
      </c>
      <c r="F23" s="106" t="s">
        <v>249</v>
      </c>
      <c r="G23" s="96" t="s">
        <v>477</v>
      </c>
      <c r="H23" s="40" t="s">
        <v>478</v>
      </c>
      <c r="I23" s="40" t="s">
        <v>479</v>
      </c>
      <c r="J23" s="40" t="s">
        <v>268</v>
      </c>
      <c r="K23" s="40" t="s">
        <v>268</v>
      </c>
      <c r="L23" s="40" t="s">
        <v>480</v>
      </c>
      <c r="M23" s="40" t="s">
        <v>481</v>
      </c>
      <c r="N23" s="40" t="s">
        <v>175</v>
      </c>
      <c r="O23" s="40" t="s">
        <v>157</v>
      </c>
      <c r="P23" s="40" t="s">
        <v>16</v>
      </c>
      <c r="Q23" s="97" t="s">
        <v>268</v>
      </c>
      <c r="R23" s="97"/>
      <c r="S23" s="97"/>
      <c r="T23" s="40" t="s">
        <v>268</v>
      </c>
      <c r="U23" s="40"/>
      <c r="V23" s="40"/>
      <c r="W23" s="40"/>
      <c r="X23" s="40"/>
      <c r="Y23" s="40" t="s">
        <v>268</v>
      </c>
      <c r="Z23" s="40"/>
      <c r="AA23" s="40" t="s">
        <v>268</v>
      </c>
      <c r="AB23" s="40"/>
      <c r="AC23" s="40"/>
      <c r="AD23" s="40"/>
      <c r="AE23" s="40" t="s">
        <v>268</v>
      </c>
      <c r="AF23" s="40">
        <f>IF(Q23="x",1,0)+IF(R23="x",2,0)+IF(S23="x",3,0)+IF(T23="x",3,0)+IF(U23="x",2,0)+IF(V23="x",1,0)+IF(W23="x",3,0)+IF(X23="x",2,0)+IF(Y23="x",1,0)+IF(Z23="x",3,0)+IF(AA23="x",2,0)+IF(AB23="x",1,0)+IF(AC23="x",3,0)+IF(AD23="x",2,0)+IF(AE23="x",1,0)+(VLOOKUP(P23,[7]LISTA!$H$2:$J$5,3,FALSE))</f>
        <v>7</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130</v>
      </c>
      <c r="C24" s="40" t="s">
        <v>192</v>
      </c>
      <c r="D24" s="40" t="s">
        <v>512</v>
      </c>
      <c r="E24" s="105" t="s">
        <v>514</v>
      </c>
      <c r="F24" s="106" t="s">
        <v>515</v>
      </c>
      <c r="G24" s="96" t="s">
        <v>477</v>
      </c>
      <c r="H24" s="40" t="s">
        <v>478</v>
      </c>
      <c r="I24" s="40" t="s">
        <v>479</v>
      </c>
      <c r="J24" s="40" t="s">
        <v>268</v>
      </c>
      <c r="K24" s="40" t="s">
        <v>268</v>
      </c>
      <c r="L24" s="40" t="s">
        <v>480</v>
      </c>
      <c r="M24" s="40" t="s">
        <v>481</v>
      </c>
      <c r="N24" s="40" t="s">
        <v>175</v>
      </c>
      <c r="O24" s="40" t="s">
        <v>157</v>
      </c>
      <c r="P24" s="40" t="s">
        <v>16</v>
      </c>
      <c r="Q24" s="97"/>
      <c r="R24" s="97"/>
      <c r="S24" s="97" t="s">
        <v>268</v>
      </c>
      <c r="T24" s="40" t="s">
        <v>268</v>
      </c>
      <c r="U24" s="40"/>
      <c r="V24" s="40"/>
      <c r="W24" s="40"/>
      <c r="X24" s="40"/>
      <c r="Y24" s="40" t="s">
        <v>268</v>
      </c>
      <c r="Z24" s="40"/>
      <c r="AA24" s="40"/>
      <c r="AB24" s="40" t="s">
        <v>268</v>
      </c>
      <c r="AC24" s="40"/>
      <c r="AD24" s="40"/>
      <c r="AE24" s="40" t="s">
        <v>268</v>
      </c>
      <c r="AF24" s="40">
        <f>IF(Q24="x",1,0)+IF(R24="x",2,0)+IF(S24="x",3,0)+IF(T24="x",3,0)+IF(U24="x",2,0)+IF(V24="x",1,0)+IF(W24="x",3,0)+IF(X24="x",2,0)+IF(Y24="x",1,0)+IF(Z24="x",3,0)+IF(AA24="x",2,0)+IF(AB24="x",1,0)+IF(AC24="x",3,0)+IF(AD24="x",2,0)+IF(AE24="x",1,0)+(VLOOKUP(P24,[7]LISTA!$H$2:$J$5,3,FALSE))</f>
        <v>8</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130</v>
      </c>
      <c r="C25" s="40" t="s">
        <v>192</v>
      </c>
      <c r="D25" s="40" t="s">
        <v>512</v>
      </c>
      <c r="E25" s="105" t="s">
        <v>516</v>
      </c>
      <c r="F25" s="106" t="s">
        <v>517</v>
      </c>
      <c r="G25" s="96" t="s">
        <v>477</v>
      </c>
      <c r="H25" s="40" t="s">
        <v>478</v>
      </c>
      <c r="I25" s="40" t="s">
        <v>479</v>
      </c>
      <c r="J25" s="40" t="s">
        <v>268</v>
      </c>
      <c r="K25" s="40" t="s">
        <v>268</v>
      </c>
      <c r="L25" s="40" t="s">
        <v>480</v>
      </c>
      <c r="M25" s="40" t="s">
        <v>481</v>
      </c>
      <c r="N25" s="40" t="s">
        <v>423</v>
      </c>
      <c r="O25" s="40" t="s">
        <v>157</v>
      </c>
      <c r="P25" s="40" t="s">
        <v>16</v>
      </c>
      <c r="Q25" s="97"/>
      <c r="R25" s="97"/>
      <c r="S25" s="97" t="s">
        <v>268</v>
      </c>
      <c r="T25" s="40"/>
      <c r="U25" s="40" t="s">
        <v>268</v>
      </c>
      <c r="V25" s="40"/>
      <c r="W25" s="40"/>
      <c r="X25" s="40"/>
      <c r="Y25" s="40" t="s">
        <v>268</v>
      </c>
      <c r="Z25" s="40"/>
      <c r="AA25" s="40" t="s">
        <v>268</v>
      </c>
      <c r="AB25" s="40"/>
      <c r="AC25" s="40"/>
      <c r="AD25" s="40"/>
      <c r="AE25" s="40" t="s">
        <v>268</v>
      </c>
      <c r="AF25" s="40">
        <f>IF(Q25="x",1,0)+IF(R25="x",2,0)+IF(S25="x",3,0)+IF(T25="x",3,0)+IF(U25="x",2,0)+IF(V25="x",1,0)+IF(W25="x",3,0)+IF(X25="x",2,0)+IF(Y25="x",1,0)+IF(Z25="x",3,0)+IF(AA25="x",2,0)+IF(AB25="x",1,0)+IF(AC25="x",3,0)+IF(AD25="x",2,0)+IF(AE25="x",1,0)+(VLOOKUP(P25,[7]LISTA!$H$2:$J$5,3,FALSE))</f>
        <v>8</v>
      </c>
      <c r="AG25" s="43" t="str">
        <f t="shared" si="0"/>
        <v>Moderado</v>
      </c>
    </row>
    <row r="26" spans="1:208" s="24" customFormat="1" ht="37.5" customHeight="1" x14ac:dyDescent="0.2">
      <c r="A26" s="20">
        <v>17</v>
      </c>
      <c r="B26" s="40" t="s">
        <v>130</v>
      </c>
      <c r="C26" s="40" t="s">
        <v>192</v>
      </c>
      <c r="D26" s="40" t="s">
        <v>512</v>
      </c>
      <c r="E26" s="105" t="s">
        <v>518</v>
      </c>
      <c r="F26" s="106" t="s">
        <v>519</v>
      </c>
      <c r="G26" s="96" t="s">
        <v>477</v>
      </c>
      <c r="H26" s="40" t="s">
        <v>484</v>
      </c>
      <c r="I26" s="40" t="s">
        <v>479</v>
      </c>
      <c r="J26" s="40" t="s">
        <v>268</v>
      </c>
      <c r="K26" s="40" t="s">
        <v>268</v>
      </c>
      <c r="L26" s="40" t="s">
        <v>480</v>
      </c>
      <c r="M26" s="40" t="s">
        <v>481</v>
      </c>
      <c r="N26" s="40" t="s">
        <v>175</v>
      </c>
      <c r="O26" s="40" t="s">
        <v>157</v>
      </c>
      <c r="P26" s="40" t="s">
        <v>16</v>
      </c>
      <c r="Q26" s="97"/>
      <c r="R26" s="97"/>
      <c r="S26" s="97" t="s">
        <v>268</v>
      </c>
      <c r="T26" s="40"/>
      <c r="U26" s="40" t="s">
        <v>268</v>
      </c>
      <c r="V26" s="40"/>
      <c r="W26" s="40"/>
      <c r="X26" s="40"/>
      <c r="Y26" s="40" t="s">
        <v>268</v>
      </c>
      <c r="Z26" s="40"/>
      <c r="AA26" s="40"/>
      <c r="AB26" s="40" t="s">
        <v>268</v>
      </c>
      <c r="AC26" s="40"/>
      <c r="AD26" s="40"/>
      <c r="AE26" s="40" t="s">
        <v>268</v>
      </c>
      <c r="AF26" s="40">
        <f>IF(Q26="x",1,0)+IF(R26="x",2,0)+IF(S26="x",3,0)+IF(T26="x",3,0)+IF(U26="x",2,0)+IF(V26="x",1,0)+IF(W26="x",3,0)+IF(X26="x",2,0)+IF(Y26="x",1,0)+IF(Z26="x",3,0)+IF(AA26="x",2,0)+IF(AB26="x",1,0)+IF(AC26="x",3,0)+IF(AD26="x",2,0)+IF(AE26="x",1,0)+(VLOOKUP(P26,[7]LISTA!$H$2:$J$5,3,FALSE))</f>
        <v>7</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130</v>
      </c>
      <c r="C27" s="40" t="s">
        <v>520</v>
      </c>
      <c r="D27" s="40" t="s">
        <v>90</v>
      </c>
      <c r="E27" s="105" t="s">
        <v>496</v>
      </c>
      <c r="F27" s="106" t="s">
        <v>521</v>
      </c>
      <c r="G27" s="96" t="s">
        <v>477</v>
      </c>
      <c r="H27" s="40" t="s">
        <v>484</v>
      </c>
      <c r="I27" s="40" t="s">
        <v>479</v>
      </c>
      <c r="J27" s="40"/>
      <c r="K27" s="40" t="s">
        <v>268</v>
      </c>
      <c r="L27" s="40" t="s">
        <v>480</v>
      </c>
      <c r="M27" s="40" t="s">
        <v>481</v>
      </c>
      <c r="N27" s="40" t="s">
        <v>175</v>
      </c>
      <c r="O27" s="40" t="s">
        <v>48</v>
      </c>
      <c r="P27" s="40" t="s">
        <v>16</v>
      </c>
      <c r="Q27" s="97"/>
      <c r="R27" s="97" t="s">
        <v>268</v>
      </c>
      <c r="S27" s="97"/>
      <c r="T27" s="40" t="s">
        <v>268</v>
      </c>
      <c r="U27" s="40"/>
      <c r="V27" s="40"/>
      <c r="W27" s="40" t="s">
        <v>268</v>
      </c>
      <c r="X27" s="40"/>
      <c r="Y27" s="40"/>
      <c r="Z27" s="40" t="s">
        <v>268</v>
      </c>
      <c r="AA27" s="40"/>
      <c r="AB27" s="40"/>
      <c r="AC27" s="40" t="s">
        <v>268</v>
      </c>
      <c r="AD27" s="40"/>
      <c r="AE27" s="40"/>
      <c r="AF27" s="40">
        <f>IF(Q27="x",1,0)+IF(R27="x",2,0)+IF(S27="x",3,0)+IF(T27="x",3,0)+IF(U27="x",2,0)+IF(V27="x",1,0)+IF(W27="x",3,0)+IF(X27="x",2,0)+IF(Y27="x",1,0)+IF(Z27="x",3,0)+IF(AA27="x",2,0)+IF(AB27="x",1,0)+IF(AC27="x",3,0)+IF(AD27="x",2,0)+IF(AE27="x",1,0)+(VLOOKUP(P27,[7]LISTA!$H$2:$J$5,3,FALSE))</f>
        <v>13</v>
      </c>
      <c r="AG27" s="43" t="str">
        <f t="shared" si="0"/>
        <v>Critico</v>
      </c>
    </row>
    <row r="28" spans="1:208" ht="63.75" x14ac:dyDescent="0.2">
      <c r="A28" s="40">
        <v>19</v>
      </c>
      <c r="B28" s="40" t="s">
        <v>130</v>
      </c>
      <c r="C28" s="40" t="s">
        <v>520</v>
      </c>
      <c r="D28" s="40" t="s">
        <v>90</v>
      </c>
      <c r="E28" s="105" t="s">
        <v>522</v>
      </c>
      <c r="F28" s="106" t="s">
        <v>523</v>
      </c>
      <c r="G28" s="96" t="s">
        <v>477</v>
      </c>
      <c r="H28" s="40" t="s">
        <v>524</v>
      </c>
      <c r="I28" s="40" t="s">
        <v>479</v>
      </c>
      <c r="J28" s="40"/>
      <c r="K28" s="40" t="s">
        <v>268</v>
      </c>
      <c r="L28" s="40" t="s">
        <v>480</v>
      </c>
      <c r="M28" s="40" t="s">
        <v>481</v>
      </c>
      <c r="N28" s="40" t="s">
        <v>175</v>
      </c>
      <c r="O28" s="40" t="s">
        <v>282</v>
      </c>
      <c r="P28" s="40" t="s">
        <v>16</v>
      </c>
      <c r="Q28" s="97"/>
      <c r="R28" s="97"/>
      <c r="S28" s="97" t="s">
        <v>268</v>
      </c>
      <c r="T28" s="40" t="s">
        <v>268</v>
      </c>
      <c r="U28" s="40"/>
      <c r="V28" s="40"/>
      <c r="W28" s="40" t="s">
        <v>268</v>
      </c>
      <c r="X28" s="40"/>
      <c r="Y28" s="40"/>
      <c r="Z28" s="40"/>
      <c r="AA28" s="40" t="s">
        <v>268</v>
      </c>
      <c r="AB28" s="40"/>
      <c r="AC28" s="40"/>
      <c r="AD28" s="40"/>
      <c r="AE28" s="40" t="s">
        <v>268</v>
      </c>
      <c r="AF28" s="40">
        <f>IF(Q28="x",1,0)+IF(R28="x",2,0)+IF(S28="x",3,0)+IF(T28="x",3,0)+IF(U28="x",2,0)+IF(V28="x",1,0)+IF(W28="x",3,0)+IF(X28="x",2,0)+IF(Y28="x",1,0)+IF(Z28="x",3,0)+IF(AA28="x",2,0)+IF(AB28="x",1,0)+IF(AC28="x",3,0)+IF(AD28="x",2,0)+IF(AE28="x",1,0)+(VLOOKUP(P28,[7]LISTA!$H$2:$J$5,3,FALSE))</f>
        <v>11</v>
      </c>
      <c r="AG28" s="43" t="str">
        <f t="shared" si="0"/>
        <v>Critico</v>
      </c>
    </row>
    <row r="29" spans="1:208" ht="63.75" x14ac:dyDescent="0.2">
      <c r="A29" s="20">
        <v>20</v>
      </c>
      <c r="B29" s="40" t="s">
        <v>130</v>
      </c>
      <c r="C29" s="40" t="s">
        <v>520</v>
      </c>
      <c r="D29" s="40" t="s">
        <v>90</v>
      </c>
      <c r="E29" s="105" t="s">
        <v>246</v>
      </c>
      <c r="F29" s="106" t="s">
        <v>525</v>
      </c>
      <c r="G29" s="96" t="s">
        <v>477</v>
      </c>
      <c r="H29" s="40" t="s">
        <v>524</v>
      </c>
      <c r="I29" s="40" t="s">
        <v>479</v>
      </c>
      <c r="J29" s="40"/>
      <c r="K29" s="40" t="s">
        <v>268</v>
      </c>
      <c r="L29" s="40" t="s">
        <v>480</v>
      </c>
      <c r="M29" s="40" t="s">
        <v>481</v>
      </c>
      <c r="N29" s="40" t="s">
        <v>175</v>
      </c>
      <c r="O29" s="40" t="s">
        <v>282</v>
      </c>
      <c r="P29" s="40" t="s">
        <v>16</v>
      </c>
      <c r="Q29" s="97"/>
      <c r="R29" s="97" t="s">
        <v>268</v>
      </c>
      <c r="S29" s="97"/>
      <c r="T29" s="40" t="s">
        <v>268</v>
      </c>
      <c r="U29" s="40"/>
      <c r="V29" s="40"/>
      <c r="W29" s="40"/>
      <c r="X29" s="40" t="s">
        <v>268</v>
      </c>
      <c r="Y29" s="40"/>
      <c r="Z29" s="40"/>
      <c r="AA29" s="40"/>
      <c r="AB29" s="40" t="s">
        <v>268</v>
      </c>
      <c r="AC29" s="40"/>
      <c r="AD29" s="40"/>
      <c r="AE29" s="40" t="s">
        <v>268</v>
      </c>
      <c r="AF29" s="40">
        <f>IF(Q29="x",1,0)+IF(R29="x",2,0)+IF(S29="x",3,0)+IF(T29="x",3,0)+IF(U29="x",2,0)+IF(V29="x",1,0)+IF(W29="x",3,0)+IF(X29="x",2,0)+IF(Y29="x",1,0)+IF(Z29="x",3,0)+IF(AA29="x",2,0)+IF(AB29="x",1,0)+IF(AC29="x",3,0)+IF(AD29="x",2,0)+IF(AE29="x",1,0)+(VLOOKUP(P29,[7]LISTA!$H$2:$J$5,3,FALSE))</f>
        <v>8</v>
      </c>
      <c r="AG29" s="43" t="str">
        <f t="shared" si="0"/>
        <v>Moderado</v>
      </c>
    </row>
    <row r="30" spans="1:208" ht="63.75" x14ac:dyDescent="0.2">
      <c r="A30" s="20">
        <v>21</v>
      </c>
      <c r="B30" s="40" t="s">
        <v>130</v>
      </c>
      <c r="C30" s="40" t="s">
        <v>520</v>
      </c>
      <c r="D30" s="40" t="s">
        <v>90</v>
      </c>
      <c r="E30" s="105" t="s">
        <v>526</v>
      </c>
      <c r="F30" s="106" t="s">
        <v>527</v>
      </c>
      <c r="G30" s="96" t="s">
        <v>477</v>
      </c>
      <c r="H30" s="40" t="s">
        <v>484</v>
      </c>
      <c r="I30" s="40" t="s">
        <v>479</v>
      </c>
      <c r="J30" s="40"/>
      <c r="K30" s="40" t="s">
        <v>268</v>
      </c>
      <c r="L30" s="40" t="s">
        <v>480</v>
      </c>
      <c r="M30" s="40" t="s">
        <v>481</v>
      </c>
      <c r="N30" s="40" t="s">
        <v>175</v>
      </c>
      <c r="O30" s="40" t="s">
        <v>157</v>
      </c>
      <c r="P30" s="40" t="s">
        <v>16</v>
      </c>
      <c r="Q30" s="97"/>
      <c r="R30" s="97" t="s">
        <v>268</v>
      </c>
      <c r="S30" s="97"/>
      <c r="T30" s="40"/>
      <c r="U30" s="40" t="s">
        <v>268</v>
      </c>
      <c r="V30" s="40"/>
      <c r="W30" s="40"/>
      <c r="X30" s="40"/>
      <c r="Y30" s="40" t="s">
        <v>268</v>
      </c>
      <c r="Z30" s="40"/>
      <c r="AA30" s="40"/>
      <c r="AB30" s="40" t="s">
        <v>268</v>
      </c>
      <c r="AC30" s="40"/>
      <c r="AD30" s="40"/>
      <c r="AE30" s="40" t="s">
        <v>268</v>
      </c>
      <c r="AF30" s="40">
        <f>IF(Q30="x",1,0)+IF(R30="x",2,0)+IF(S30="x",3,0)+IF(T30="x",3,0)+IF(U30="x",2,0)+IF(V30="x",1,0)+IF(W30="x",3,0)+IF(X30="x",2,0)+IF(Y30="x",1,0)+IF(Z30="x",3,0)+IF(AA30="x",2,0)+IF(AB30="x",1,0)+IF(AC30="x",3,0)+IF(AD30="x",2,0)+IF(AE30="x",1,0)+(VLOOKUP(P30,[7]LISTA!$H$2:$J$5,3,FALSE))</f>
        <v>6</v>
      </c>
      <c r="AG30" s="43" t="str">
        <f t="shared" si="0"/>
        <v>Moderado</v>
      </c>
    </row>
    <row r="31" spans="1:208" ht="63.75" x14ac:dyDescent="0.2">
      <c r="A31" s="40">
        <v>22</v>
      </c>
      <c r="B31" s="40" t="s">
        <v>130</v>
      </c>
      <c r="C31" s="40" t="s">
        <v>520</v>
      </c>
      <c r="D31" s="40" t="s">
        <v>90</v>
      </c>
      <c r="E31" s="105" t="s">
        <v>528</v>
      </c>
      <c r="F31" s="106" t="s">
        <v>515</v>
      </c>
      <c r="G31" s="96" t="s">
        <v>477</v>
      </c>
      <c r="H31" s="40" t="s">
        <v>478</v>
      </c>
      <c r="I31" s="40" t="s">
        <v>479</v>
      </c>
      <c r="J31" s="40"/>
      <c r="K31" s="40" t="s">
        <v>268</v>
      </c>
      <c r="L31" s="40" t="s">
        <v>480</v>
      </c>
      <c r="M31" s="40" t="s">
        <v>481</v>
      </c>
      <c r="N31" s="40" t="s">
        <v>175</v>
      </c>
      <c r="O31" s="40" t="s">
        <v>157</v>
      </c>
      <c r="P31" s="40" t="s">
        <v>15</v>
      </c>
      <c r="Q31" s="97"/>
      <c r="R31" s="97" t="s">
        <v>268</v>
      </c>
      <c r="S31" s="97"/>
      <c r="T31" s="40" t="s">
        <v>268</v>
      </c>
      <c r="U31" s="40"/>
      <c r="V31" s="40"/>
      <c r="W31" s="40"/>
      <c r="X31" s="40" t="s">
        <v>268</v>
      </c>
      <c r="Y31" s="40"/>
      <c r="Z31" s="40"/>
      <c r="AA31" s="40" t="s">
        <v>268</v>
      </c>
      <c r="AB31" s="40"/>
      <c r="AC31" s="40"/>
      <c r="AD31" s="40"/>
      <c r="AE31" s="40" t="s">
        <v>268</v>
      </c>
      <c r="AF31" s="40">
        <f>IF(Q31="x",1,0)+IF(R31="x",2,0)+IF(S31="x",3,0)+IF(T31="x",3,0)+IF(U31="x",2,0)+IF(V31="x",1,0)+IF(W31="x",3,0)+IF(X31="x",2,0)+IF(Y31="x",1,0)+IF(Z31="x",3,0)+IF(AA31="x",2,0)+IF(AB31="x",1,0)+IF(AC31="x",3,0)+IF(AD31="x",2,0)+IF(AE31="x",1,0)+(VLOOKUP(P31,[7]LISTA!$H$2:$J$5,3,FALSE))</f>
        <v>11</v>
      </c>
      <c r="AG31" s="43" t="str">
        <f t="shared" si="0"/>
        <v>Critico</v>
      </c>
    </row>
    <row r="32" spans="1:208" ht="63.75" x14ac:dyDescent="0.2">
      <c r="A32" s="20">
        <v>23</v>
      </c>
      <c r="B32" s="40" t="s">
        <v>130</v>
      </c>
      <c r="C32" s="40" t="s">
        <v>520</v>
      </c>
      <c r="D32" s="40" t="s">
        <v>90</v>
      </c>
      <c r="E32" s="105" t="s">
        <v>529</v>
      </c>
      <c r="F32" s="106" t="s">
        <v>530</v>
      </c>
      <c r="G32" s="96" t="s">
        <v>477</v>
      </c>
      <c r="H32" s="40" t="s">
        <v>484</v>
      </c>
      <c r="I32" s="40" t="s">
        <v>479</v>
      </c>
      <c r="J32" s="40"/>
      <c r="K32" s="40" t="s">
        <v>268</v>
      </c>
      <c r="L32" s="40" t="s">
        <v>480</v>
      </c>
      <c r="M32" s="40" t="s">
        <v>481</v>
      </c>
      <c r="N32" s="40" t="s">
        <v>175</v>
      </c>
      <c r="O32" s="40" t="s">
        <v>157</v>
      </c>
      <c r="P32" s="40" t="s">
        <v>16</v>
      </c>
      <c r="Q32" s="97"/>
      <c r="R32" s="97" t="s">
        <v>268</v>
      </c>
      <c r="S32" s="97"/>
      <c r="T32" s="40"/>
      <c r="U32" s="40" t="s">
        <v>268</v>
      </c>
      <c r="V32" s="40"/>
      <c r="W32" s="40"/>
      <c r="X32" s="40"/>
      <c r="Y32" s="40" t="s">
        <v>268</v>
      </c>
      <c r="Z32" s="40"/>
      <c r="AA32" s="40"/>
      <c r="AB32" s="40" t="s">
        <v>268</v>
      </c>
      <c r="AC32" s="40"/>
      <c r="AD32" s="40"/>
      <c r="AE32" s="40" t="s">
        <v>268</v>
      </c>
      <c r="AF32" s="40">
        <f>IF(Q32="x",1,0)+IF(R32="x",2,0)+IF(S32="x",3,0)+IF(T32="x",3,0)+IF(U32="x",2,0)+IF(V32="x",1,0)+IF(W32="x",3,0)+IF(X32="x",2,0)+IF(Y32="x",1,0)+IF(Z32="x",3,0)+IF(AA32="x",2,0)+IF(AB32="x",1,0)+IF(AC32="x",3,0)+IF(AD32="x",2,0)+IF(AE32="x",1,0)+(VLOOKUP(P32,[7]LISTA!$H$2:$J$5,3,FALSE))</f>
        <v>6</v>
      </c>
      <c r="AG32" s="43" t="str">
        <f t="shared" si="0"/>
        <v>Moderado</v>
      </c>
    </row>
    <row r="33" spans="1:33" ht="63.75" x14ac:dyDescent="0.2">
      <c r="A33" s="20">
        <v>24</v>
      </c>
      <c r="B33" s="40" t="s">
        <v>130</v>
      </c>
      <c r="C33" s="40" t="s">
        <v>520</v>
      </c>
      <c r="D33" s="40" t="s">
        <v>90</v>
      </c>
      <c r="E33" s="105" t="s">
        <v>531</v>
      </c>
      <c r="F33" s="106" t="s">
        <v>532</v>
      </c>
      <c r="G33" s="96" t="s">
        <v>477</v>
      </c>
      <c r="H33" s="40" t="s">
        <v>524</v>
      </c>
      <c r="I33" s="40" t="s">
        <v>479</v>
      </c>
      <c r="J33" s="40" t="s">
        <v>268</v>
      </c>
      <c r="K33" s="40" t="s">
        <v>268</v>
      </c>
      <c r="L33" s="40" t="s">
        <v>480</v>
      </c>
      <c r="M33" s="40" t="s">
        <v>481</v>
      </c>
      <c r="N33" s="40" t="s">
        <v>175</v>
      </c>
      <c r="O33" s="40" t="s">
        <v>157</v>
      </c>
      <c r="P33" s="40" t="s">
        <v>16</v>
      </c>
      <c r="Q33" s="97" t="s">
        <v>473</v>
      </c>
      <c r="R33" s="97"/>
      <c r="S33" s="97"/>
      <c r="T33" s="40"/>
      <c r="U33" s="40" t="s">
        <v>268</v>
      </c>
      <c r="V33" s="40"/>
      <c r="W33" s="40"/>
      <c r="X33" s="40"/>
      <c r="Y33" s="40" t="s">
        <v>268</v>
      </c>
      <c r="Z33" s="40"/>
      <c r="AA33" s="40"/>
      <c r="AB33" s="40" t="s">
        <v>268</v>
      </c>
      <c r="AC33" s="40"/>
      <c r="AD33" s="40"/>
      <c r="AE33" s="40" t="s">
        <v>268</v>
      </c>
      <c r="AF33" s="40">
        <f>IF(Q33="x",1,0)+IF(R33="x",2,0)+IF(S33="x",3,0)+IF(T33="x",3,0)+IF(U33="x",2,0)+IF(V33="x",1,0)+IF(W33="x",3,0)+IF(X33="x",2,0)+IF(Y33="x",1,0)+IF(Z33="x",3,0)+IF(AA33="x",2,0)+IF(AB33="x",1,0)+IF(AC33="x",3,0)+IF(AD33="x",2,0)+IF(AE33="x",1,0)+(VLOOKUP(P33,[7]LISTA!$H$2:$J$5,3,FALSE))</f>
        <v>5</v>
      </c>
      <c r="AG33" s="43" t="str">
        <f t="shared" si="0"/>
        <v>Bajo</v>
      </c>
    </row>
    <row r="34" spans="1:33" ht="63.75" x14ac:dyDescent="0.2">
      <c r="A34" s="40">
        <v>25</v>
      </c>
      <c r="B34" s="40" t="s">
        <v>130</v>
      </c>
      <c r="C34" s="40" t="s">
        <v>520</v>
      </c>
      <c r="D34" s="40" t="s">
        <v>90</v>
      </c>
      <c r="E34" s="105" t="s">
        <v>533</v>
      </c>
      <c r="F34" s="106" t="s">
        <v>534</v>
      </c>
      <c r="G34" s="96" t="s">
        <v>477</v>
      </c>
      <c r="H34" s="40" t="s">
        <v>478</v>
      </c>
      <c r="I34" s="40" t="s">
        <v>479</v>
      </c>
      <c r="J34" s="40"/>
      <c r="K34" s="40" t="s">
        <v>268</v>
      </c>
      <c r="L34" s="40" t="s">
        <v>480</v>
      </c>
      <c r="M34" s="40" t="s">
        <v>481</v>
      </c>
      <c r="N34" s="40" t="s">
        <v>175</v>
      </c>
      <c r="O34" s="40" t="s">
        <v>282</v>
      </c>
      <c r="P34" s="40" t="s">
        <v>15</v>
      </c>
      <c r="Q34" s="97"/>
      <c r="R34" s="97"/>
      <c r="S34" s="97" t="s">
        <v>268</v>
      </c>
      <c r="T34" s="40" t="s">
        <v>268</v>
      </c>
      <c r="U34" s="40"/>
      <c r="V34" s="40"/>
      <c r="W34" s="40" t="s">
        <v>268</v>
      </c>
      <c r="X34" s="40"/>
      <c r="Y34" s="40"/>
      <c r="Z34" s="40"/>
      <c r="AA34" s="40" t="s">
        <v>268</v>
      </c>
      <c r="AB34" s="40"/>
      <c r="AC34" s="40"/>
      <c r="AD34" s="40"/>
      <c r="AE34" s="40" t="s">
        <v>268</v>
      </c>
      <c r="AF34" s="40">
        <f>IF(Q34="x",1,0)+IF(R34="x",2,0)+IF(S34="x",3,0)+IF(T34="x",3,0)+IF(U34="x",2,0)+IF(V34="x",1,0)+IF(W34="x",3,0)+IF(X34="x",2,0)+IF(Y34="x",1,0)+IF(Z34="x",3,0)+IF(AA34="x",2,0)+IF(AB34="x",1,0)+IF(AC34="x",3,0)+IF(AD34="x",2,0)+IF(AE34="x",1,0)+(VLOOKUP(P34,[7]LISTA!$H$2:$J$5,3,FALSE))</f>
        <v>13</v>
      </c>
      <c r="AG34" s="43" t="str">
        <f t="shared" si="0"/>
        <v>Critico</v>
      </c>
    </row>
    <row r="35" spans="1:33" ht="63.75" x14ac:dyDescent="0.2">
      <c r="A35" s="20">
        <v>26</v>
      </c>
      <c r="B35" s="40" t="s">
        <v>130</v>
      </c>
      <c r="C35" s="40" t="s">
        <v>520</v>
      </c>
      <c r="D35" s="40" t="s">
        <v>90</v>
      </c>
      <c r="E35" s="105" t="s">
        <v>535</v>
      </c>
      <c r="F35" s="106" t="s">
        <v>536</v>
      </c>
      <c r="G35" s="96" t="s">
        <v>477</v>
      </c>
      <c r="H35" s="40" t="s">
        <v>478</v>
      </c>
      <c r="I35" s="40" t="s">
        <v>479</v>
      </c>
      <c r="J35" s="40"/>
      <c r="K35" s="40" t="s">
        <v>268</v>
      </c>
      <c r="L35" s="40" t="s">
        <v>480</v>
      </c>
      <c r="M35" s="40" t="s">
        <v>481</v>
      </c>
      <c r="N35" s="40" t="s">
        <v>175</v>
      </c>
      <c r="O35" s="40" t="s">
        <v>157</v>
      </c>
      <c r="P35" s="40" t="s">
        <v>16</v>
      </c>
      <c r="Q35" s="97"/>
      <c r="R35" s="97"/>
      <c r="S35" s="97" t="s">
        <v>268</v>
      </c>
      <c r="T35" s="40" t="s">
        <v>268</v>
      </c>
      <c r="U35" s="40"/>
      <c r="V35" s="40"/>
      <c r="W35" s="40" t="s">
        <v>268</v>
      </c>
      <c r="X35" s="40"/>
      <c r="Y35" s="40"/>
      <c r="Z35" s="40"/>
      <c r="AA35" s="40"/>
      <c r="AB35" s="40" t="s">
        <v>268</v>
      </c>
      <c r="AC35" s="40"/>
      <c r="AD35" s="40"/>
      <c r="AE35" s="40" t="s">
        <v>268</v>
      </c>
      <c r="AF35" s="40">
        <f>IF(Q35="x",1,0)+IF(R35="x",2,0)+IF(S35="x",3,0)+IF(T35="x",3,0)+IF(U35="x",2,0)+IF(V35="x",1,0)+IF(W35="x",3,0)+IF(X35="x",2,0)+IF(Y35="x",1,0)+IF(Z35="x",3,0)+IF(AA35="x",2,0)+IF(AB35="x",1,0)+IF(AC35="x",3,0)+IF(AD35="x",2,0)+IF(AE35="x",1,0)+(VLOOKUP(P35,[7]LISTA!$H$2:$J$5,3,FALSE))</f>
        <v>10</v>
      </c>
      <c r="AG35" s="43" t="str">
        <f t="shared" si="0"/>
        <v>Moderado</v>
      </c>
    </row>
    <row r="36" spans="1:33" ht="63.75" x14ac:dyDescent="0.2">
      <c r="A36" s="20">
        <v>27</v>
      </c>
      <c r="B36" s="40" t="s">
        <v>130</v>
      </c>
      <c r="C36" s="40" t="s">
        <v>520</v>
      </c>
      <c r="D36" s="40" t="s">
        <v>90</v>
      </c>
      <c r="E36" s="105" t="s">
        <v>537</v>
      </c>
      <c r="F36" s="106" t="s">
        <v>538</v>
      </c>
      <c r="G36" s="96" t="s">
        <v>477</v>
      </c>
      <c r="H36" s="40" t="s">
        <v>478</v>
      </c>
      <c r="I36" s="40" t="s">
        <v>479</v>
      </c>
      <c r="J36" s="40"/>
      <c r="K36" s="40" t="s">
        <v>268</v>
      </c>
      <c r="L36" s="40" t="s">
        <v>480</v>
      </c>
      <c r="M36" s="40" t="s">
        <v>481</v>
      </c>
      <c r="N36" s="40" t="s">
        <v>175</v>
      </c>
      <c r="O36" s="40" t="s">
        <v>157</v>
      </c>
      <c r="P36" s="40" t="s">
        <v>16</v>
      </c>
      <c r="Q36" s="97"/>
      <c r="R36" s="97"/>
      <c r="S36" s="97" t="s">
        <v>268</v>
      </c>
      <c r="T36" s="40" t="s">
        <v>268</v>
      </c>
      <c r="U36" s="40"/>
      <c r="V36" s="40"/>
      <c r="W36" s="40"/>
      <c r="X36" s="40"/>
      <c r="Y36" s="40" t="s">
        <v>268</v>
      </c>
      <c r="Z36" s="40"/>
      <c r="AA36" s="40"/>
      <c r="AB36" s="40" t="s">
        <v>268</v>
      </c>
      <c r="AC36" s="40"/>
      <c r="AD36" s="40"/>
      <c r="AE36" s="40" t="s">
        <v>268</v>
      </c>
      <c r="AF36" s="40">
        <f>IF(Q36="x",1,0)+IF(R36="x",2,0)+IF(S36="x",3,0)+IF(T36="x",3,0)+IF(U36="x",2,0)+IF(V36="x",1,0)+IF(W36="x",3,0)+IF(X36="x",2,0)+IF(Y36="x",1,0)+IF(Z36="x",3,0)+IF(AA36="x",2,0)+IF(AB36="x",1,0)+IF(AC36="x",3,0)+IF(AD36="x",2,0)+IF(AE36="x",1,0)+(VLOOKUP(P36,[7]LISTA!$H$2:$J$5,3,FALSE))</f>
        <v>8</v>
      </c>
      <c r="AG36" s="43" t="str">
        <f t="shared" si="0"/>
        <v>Moderado</v>
      </c>
    </row>
    <row r="37" spans="1:33" ht="63.75" x14ac:dyDescent="0.2">
      <c r="A37" s="40">
        <v>28</v>
      </c>
      <c r="B37" s="40" t="s">
        <v>130</v>
      </c>
      <c r="C37" s="40" t="s">
        <v>520</v>
      </c>
      <c r="D37" s="40" t="s">
        <v>90</v>
      </c>
      <c r="E37" s="105" t="s">
        <v>539</v>
      </c>
      <c r="F37" s="106" t="s">
        <v>540</v>
      </c>
      <c r="G37" s="96" t="s">
        <v>477</v>
      </c>
      <c r="H37" s="40" t="s">
        <v>478</v>
      </c>
      <c r="I37" s="40" t="s">
        <v>479</v>
      </c>
      <c r="J37" s="40"/>
      <c r="K37" s="40" t="s">
        <v>268</v>
      </c>
      <c r="L37" s="40" t="s">
        <v>480</v>
      </c>
      <c r="M37" s="40" t="s">
        <v>481</v>
      </c>
      <c r="N37" s="40" t="s">
        <v>175</v>
      </c>
      <c r="O37" s="40" t="s">
        <v>282</v>
      </c>
      <c r="P37" s="40" t="s">
        <v>15</v>
      </c>
      <c r="Q37" s="97"/>
      <c r="R37" s="97"/>
      <c r="S37" s="97" t="s">
        <v>268</v>
      </c>
      <c r="T37" s="40" t="s">
        <v>268</v>
      </c>
      <c r="U37" s="40"/>
      <c r="V37" s="40"/>
      <c r="W37" s="40" t="s">
        <v>268</v>
      </c>
      <c r="X37" s="40"/>
      <c r="Y37" s="40"/>
      <c r="Z37" s="40"/>
      <c r="AA37" s="40" t="s">
        <v>268</v>
      </c>
      <c r="AB37" s="40"/>
      <c r="AC37" s="40"/>
      <c r="AD37" s="40"/>
      <c r="AE37" s="40" t="s">
        <v>268</v>
      </c>
      <c r="AF37" s="40">
        <f>IF(Q37="x",1,0)+IF(R37="x",2,0)+IF(S37="x",3,0)+IF(T37="x",3,0)+IF(U37="x",2,0)+IF(V37="x",1,0)+IF(W37="x",3,0)+IF(X37="x",2,0)+IF(Y37="x",1,0)+IF(Z37="x",3,0)+IF(AA37="x",2,0)+IF(AB37="x",1,0)+IF(AC37="x",3,0)+IF(AD37="x",2,0)+IF(AE37="x",1,0)+(VLOOKUP(P37,[7]LISTA!$H$2:$J$5,3,FALSE))</f>
        <v>13</v>
      </c>
      <c r="AG37" s="43" t="str">
        <f t="shared" si="0"/>
        <v>Critico</v>
      </c>
    </row>
    <row r="38" spans="1:33" ht="76.5" x14ac:dyDescent="0.2">
      <c r="A38" s="20">
        <v>29</v>
      </c>
      <c r="B38" s="40" t="s">
        <v>130</v>
      </c>
      <c r="C38" s="40" t="s">
        <v>520</v>
      </c>
      <c r="D38" s="40" t="s">
        <v>90</v>
      </c>
      <c r="E38" s="105" t="s">
        <v>541</v>
      </c>
      <c r="F38" s="106" t="s">
        <v>542</v>
      </c>
      <c r="G38" s="96" t="s">
        <v>477</v>
      </c>
      <c r="H38" s="40" t="s">
        <v>478</v>
      </c>
      <c r="I38" s="40" t="s">
        <v>479</v>
      </c>
      <c r="J38" s="40" t="s">
        <v>268</v>
      </c>
      <c r="K38" s="40" t="s">
        <v>268</v>
      </c>
      <c r="L38" s="40" t="s">
        <v>480</v>
      </c>
      <c r="M38" s="40" t="s">
        <v>481</v>
      </c>
      <c r="N38" s="40" t="s">
        <v>175</v>
      </c>
      <c r="O38" s="40" t="s">
        <v>157</v>
      </c>
      <c r="P38" s="40" t="s">
        <v>16</v>
      </c>
      <c r="Q38" s="97" t="s">
        <v>268</v>
      </c>
      <c r="R38" s="97"/>
      <c r="S38" s="97"/>
      <c r="T38" s="40" t="s">
        <v>268</v>
      </c>
      <c r="U38" s="40"/>
      <c r="V38" s="40"/>
      <c r="W38" s="40"/>
      <c r="X38" s="40"/>
      <c r="Y38" s="40" t="s">
        <v>268</v>
      </c>
      <c r="Z38" s="40"/>
      <c r="AA38" s="40" t="s">
        <v>268</v>
      </c>
      <c r="AB38" s="40"/>
      <c r="AC38" s="40"/>
      <c r="AD38" s="40"/>
      <c r="AE38" s="40" t="s">
        <v>268</v>
      </c>
      <c r="AF38" s="40">
        <f>IF(Q38="x",1,0)+IF(R38="x",2,0)+IF(S38="x",3,0)+IF(T38="x",3,0)+IF(U38="x",2,0)+IF(V38="x",1,0)+IF(W38="x",3,0)+IF(X38="x",2,0)+IF(Y38="x",1,0)+IF(Z38="x",3,0)+IF(AA38="x",2,0)+IF(AB38="x",1,0)+IF(AC38="x",3,0)+IF(AD38="x",2,0)+IF(AE38="x",1,0)+(VLOOKUP(P38,[7]LISTA!$H$2:$J$5,3,FALSE))</f>
        <v>7</v>
      </c>
      <c r="AG38" s="43" t="str">
        <f t="shared" si="0"/>
        <v>Moderado</v>
      </c>
    </row>
    <row r="39" spans="1:33" ht="63.75" x14ac:dyDescent="0.2">
      <c r="A39" s="20">
        <v>30</v>
      </c>
      <c r="B39" s="40" t="s">
        <v>130</v>
      </c>
      <c r="C39" s="40" t="s">
        <v>520</v>
      </c>
      <c r="D39" s="40" t="s">
        <v>90</v>
      </c>
      <c r="E39" s="105" t="s">
        <v>543</v>
      </c>
      <c r="F39" s="106" t="s">
        <v>544</v>
      </c>
      <c r="G39" s="96" t="s">
        <v>477</v>
      </c>
      <c r="H39" s="40" t="s">
        <v>478</v>
      </c>
      <c r="I39" s="40" t="s">
        <v>479</v>
      </c>
      <c r="J39" s="40"/>
      <c r="K39" s="40" t="s">
        <v>268</v>
      </c>
      <c r="L39" s="40" t="s">
        <v>480</v>
      </c>
      <c r="M39" s="40" t="s">
        <v>481</v>
      </c>
      <c r="N39" s="40" t="s">
        <v>175</v>
      </c>
      <c r="O39" s="40" t="s">
        <v>157</v>
      </c>
      <c r="P39" s="40" t="s">
        <v>16</v>
      </c>
      <c r="Q39" s="97"/>
      <c r="R39" s="97"/>
      <c r="S39" s="97" t="s">
        <v>268</v>
      </c>
      <c r="T39" s="40" t="s">
        <v>268</v>
      </c>
      <c r="U39" s="40"/>
      <c r="V39" s="40"/>
      <c r="W39" s="40"/>
      <c r="X39" s="40" t="s">
        <v>268</v>
      </c>
      <c r="Y39" s="40"/>
      <c r="Z39" s="40"/>
      <c r="AA39" s="40"/>
      <c r="AB39" s="40" t="s">
        <v>268</v>
      </c>
      <c r="AC39" s="40"/>
      <c r="AD39" s="40"/>
      <c r="AE39" s="40" t="s">
        <v>268</v>
      </c>
      <c r="AF39" s="40">
        <f>IF(Q39="x",1,0)+IF(R39="x",2,0)+IF(S39="x",3,0)+IF(T39="x",3,0)+IF(U39="x",2,0)+IF(V39="x",1,0)+IF(W39="x",3,0)+IF(X39="x",2,0)+IF(Y39="x",1,0)+IF(Z39="x",3,0)+IF(AA39="x",2,0)+IF(AB39="x",1,0)+IF(AC39="x",3,0)+IF(AD39="x",2,0)+IF(AE39="x",1,0)+(VLOOKUP(P39,[7]LISTA!$H$2:$J$5,3,FALSE))</f>
        <v>9</v>
      </c>
      <c r="AG39" s="43" t="str">
        <f t="shared" si="0"/>
        <v>Moderado</v>
      </c>
    </row>
    <row r="40" spans="1:33" ht="63.75" x14ac:dyDescent="0.2">
      <c r="A40" s="40">
        <v>31</v>
      </c>
      <c r="B40" s="40" t="s">
        <v>130</v>
      </c>
      <c r="C40" s="40" t="s">
        <v>520</v>
      </c>
      <c r="D40" s="40" t="s">
        <v>90</v>
      </c>
      <c r="E40" s="105" t="s">
        <v>545</v>
      </c>
      <c r="F40" s="106" t="s">
        <v>546</v>
      </c>
      <c r="G40" s="96" t="s">
        <v>477</v>
      </c>
      <c r="H40" s="40" t="s">
        <v>478</v>
      </c>
      <c r="I40" s="40" t="s">
        <v>479</v>
      </c>
      <c r="J40" s="40"/>
      <c r="K40" s="40" t="s">
        <v>268</v>
      </c>
      <c r="L40" s="40" t="s">
        <v>480</v>
      </c>
      <c r="M40" s="40" t="s">
        <v>481</v>
      </c>
      <c r="N40" s="40" t="s">
        <v>175</v>
      </c>
      <c r="O40" s="40" t="s">
        <v>157</v>
      </c>
      <c r="P40" s="40" t="s">
        <v>16</v>
      </c>
      <c r="Q40" s="97"/>
      <c r="R40" s="97"/>
      <c r="S40" s="97" t="s">
        <v>268</v>
      </c>
      <c r="T40" s="40" t="s">
        <v>268</v>
      </c>
      <c r="U40" s="40"/>
      <c r="V40" s="40"/>
      <c r="W40" s="40"/>
      <c r="X40" s="40" t="s">
        <v>268</v>
      </c>
      <c r="Y40" s="40"/>
      <c r="Z40" s="40"/>
      <c r="AA40" s="40" t="s">
        <v>268</v>
      </c>
      <c r="AB40" s="40"/>
      <c r="AC40" s="40"/>
      <c r="AD40" s="40"/>
      <c r="AE40" s="40" t="s">
        <v>268</v>
      </c>
      <c r="AF40" s="40">
        <f>IF(Q40="x",1,0)+IF(R40="x",2,0)+IF(S40="x",3,0)+IF(T40="x",3,0)+IF(U40="x",2,0)+IF(V40="x",1,0)+IF(W40="x",3,0)+IF(X40="x",2,0)+IF(Y40="x",1,0)+IF(Z40="x",3,0)+IF(AA40="x",2,0)+IF(AB40="x",1,0)+IF(AC40="x",3,0)+IF(AD40="x",2,0)+IF(AE40="x",1,0)+(VLOOKUP(P40,[7]LISTA!$H$2:$J$5,3,FALSE))</f>
        <v>10</v>
      </c>
      <c r="AG40" s="43" t="str">
        <f t="shared" si="0"/>
        <v>Moderado</v>
      </c>
    </row>
    <row r="41" spans="1:33" ht="51" x14ac:dyDescent="0.2">
      <c r="A41" s="20">
        <v>32</v>
      </c>
      <c r="B41" s="40" t="s">
        <v>130</v>
      </c>
      <c r="C41" s="40" t="s">
        <v>547</v>
      </c>
      <c r="D41" s="40" t="s">
        <v>90</v>
      </c>
      <c r="E41" s="105" t="s">
        <v>548</v>
      </c>
      <c r="F41" s="106" t="s">
        <v>549</v>
      </c>
      <c r="G41" s="96" t="s">
        <v>477</v>
      </c>
      <c r="H41" s="40" t="s">
        <v>484</v>
      </c>
      <c r="I41" s="40" t="s">
        <v>485</v>
      </c>
      <c r="J41" s="40"/>
      <c r="K41" s="40" t="s">
        <v>268</v>
      </c>
      <c r="L41" s="40" t="s">
        <v>480</v>
      </c>
      <c r="M41" s="40" t="s">
        <v>481</v>
      </c>
      <c r="N41" s="40" t="s">
        <v>175</v>
      </c>
      <c r="O41" s="40" t="s">
        <v>157</v>
      </c>
      <c r="P41" s="40" t="s">
        <v>16</v>
      </c>
      <c r="Q41" s="97"/>
      <c r="R41" s="97"/>
      <c r="S41" s="97" t="s">
        <v>268</v>
      </c>
      <c r="T41" s="40" t="s">
        <v>268</v>
      </c>
      <c r="U41" s="40"/>
      <c r="V41" s="40"/>
      <c r="W41" s="40"/>
      <c r="X41" s="40" t="s">
        <v>268</v>
      </c>
      <c r="Y41" s="40"/>
      <c r="Z41" s="40"/>
      <c r="AA41" s="40" t="s">
        <v>268</v>
      </c>
      <c r="AB41" s="40"/>
      <c r="AC41" s="40"/>
      <c r="AD41" s="40"/>
      <c r="AE41" s="40" t="s">
        <v>268</v>
      </c>
      <c r="AF41" s="40">
        <f>IF(Q41="x",1,0)+IF(R41="x",2,0)+IF(S41="x",3,0)+IF(T41="x",3,0)+IF(U41="x",2,0)+IF(V41="x",1,0)+IF(W41="x",3,0)+IF(X41="x",2,0)+IF(Y41="x",1,0)+IF(Z41="x",3,0)+IF(AA41="x",2,0)+IF(AB41="x",1,0)+IF(AC41="x",3,0)+IF(AD41="x",2,0)+IF(AE41="x",1,0)+(VLOOKUP(P41,[7]LISTA!$H$2:$J$5,3,FALSE))</f>
        <v>10</v>
      </c>
      <c r="AG41" s="43" t="str">
        <f t="shared" si="0"/>
        <v>Moderado</v>
      </c>
    </row>
    <row r="42" spans="1:33" ht="51" x14ac:dyDescent="0.2">
      <c r="A42" s="20">
        <v>33</v>
      </c>
      <c r="B42" s="40" t="s">
        <v>130</v>
      </c>
      <c r="C42" s="40" t="s">
        <v>547</v>
      </c>
      <c r="D42" s="40" t="s">
        <v>90</v>
      </c>
      <c r="E42" s="105" t="s">
        <v>550</v>
      </c>
      <c r="F42" s="106" t="s">
        <v>551</v>
      </c>
      <c r="G42" s="96" t="s">
        <v>477</v>
      </c>
      <c r="H42" s="40" t="s">
        <v>478</v>
      </c>
      <c r="I42" s="40" t="s">
        <v>479</v>
      </c>
      <c r="J42" s="40" t="s">
        <v>268</v>
      </c>
      <c r="K42" s="40" t="s">
        <v>268</v>
      </c>
      <c r="L42" s="40" t="s">
        <v>480</v>
      </c>
      <c r="M42" s="40" t="s">
        <v>481</v>
      </c>
      <c r="N42" s="40" t="s">
        <v>175</v>
      </c>
      <c r="O42" s="40" t="s">
        <v>157</v>
      </c>
      <c r="P42" s="40" t="s">
        <v>16</v>
      </c>
      <c r="Q42" s="97"/>
      <c r="R42" s="97"/>
      <c r="S42" s="97" t="s">
        <v>268</v>
      </c>
      <c r="T42" s="40"/>
      <c r="U42" s="40" t="s">
        <v>268</v>
      </c>
      <c r="V42" s="40"/>
      <c r="W42" s="40"/>
      <c r="X42" s="40"/>
      <c r="Y42" s="40" t="s">
        <v>268</v>
      </c>
      <c r="Z42" s="40"/>
      <c r="AA42" s="40"/>
      <c r="AB42" s="40" t="s">
        <v>268</v>
      </c>
      <c r="AC42" s="40"/>
      <c r="AD42" s="40"/>
      <c r="AE42" s="40" t="s">
        <v>268</v>
      </c>
      <c r="AF42" s="40">
        <f>IF(Q42="x",1,0)+IF(R42="x",2,0)+IF(S42="x",3,0)+IF(T42="x",3,0)+IF(U42="x",2,0)+IF(V42="x",1,0)+IF(W42="x",3,0)+IF(X42="x",2,0)+IF(Y42="x",1,0)+IF(Z42="x",3,0)+IF(AA42="x",2,0)+IF(AB42="x",1,0)+IF(AC42="x",3,0)+IF(AD42="x",2,0)+IF(AE42="x",1,0)+(VLOOKUP(P42,[7]LISTA!$H$2:$J$5,3,FALSE))</f>
        <v>7</v>
      </c>
      <c r="AG42" s="43" t="str">
        <f t="shared" si="0"/>
        <v>Moderado</v>
      </c>
    </row>
    <row r="43" spans="1:33" ht="51" x14ac:dyDescent="0.2">
      <c r="A43" s="40">
        <v>34</v>
      </c>
      <c r="B43" s="40" t="s">
        <v>130</v>
      </c>
      <c r="C43" s="40" t="s">
        <v>547</v>
      </c>
      <c r="D43" s="40" t="s">
        <v>90</v>
      </c>
      <c r="E43" s="105" t="s">
        <v>552</v>
      </c>
      <c r="F43" s="106" t="s">
        <v>515</v>
      </c>
      <c r="G43" s="96" t="s">
        <v>477</v>
      </c>
      <c r="H43" s="40" t="s">
        <v>478</v>
      </c>
      <c r="I43" s="40" t="s">
        <v>479</v>
      </c>
      <c r="J43" s="40"/>
      <c r="K43" s="40" t="s">
        <v>268</v>
      </c>
      <c r="L43" s="40" t="s">
        <v>480</v>
      </c>
      <c r="M43" s="40" t="s">
        <v>481</v>
      </c>
      <c r="N43" s="40" t="s">
        <v>175</v>
      </c>
      <c r="O43" s="40" t="s">
        <v>157</v>
      </c>
      <c r="P43" s="40" t="s">
        <v>16</v>
      </c>
      <c r="Q43" s="97"/>
      <c r="R43" s="97" t="s">
        <v>268</v>
      </c>
      <c r="S43" s="97"/>
      <c r="T43" s="40"/>
      <c r="U43" s="40" t="s">
        <v>268</v>
      </c>
      <c r="V43" s="40"/>
      <c r="W43" s="40"/>
      <c r="X43" s="40"/>
      <c r="Y43" s="40" t="s">
        <v>268</v>
      </c>
      <c r="Z43" s="40"/>
      <c r="AA43" s="40"/>
      <c r="AB43" s="40" t="s">
        <v>268</v>
      </c>
      <c r="AC43" s="40"/>
      <c r="AD43" s="40"/>
      <c r="AE43" s="40" t="s">
        <v>268</v>
      </c>
      <c r="AF43" s="40">
        <f>IF(Q43="x",1,0)+IF(R43="x",2,0)+IF(S43="x",3,0)+IF(T43="x",3,0)+IF(U43="x",2,0)+IF(V43="x",1,0)+IF(W43="x",3,0)+IF(X43="x",2,0)+IF(Y43="x",1,0)+IF(Z43="x",3,0)+IF(AA43="x",2,0)+IF(AB43="x",1,0)+IF(AC43="x",3,0)+IF(AD43="x",2,0)+IF(AE43="x",1,0)+(VLOOKUP(P43,[7]LISTA!$H$2:$J$5,3,FALSE))</f>
        <v>6</v>
      </c>
      <c r="AG43" s="43" t="str">
        <f t="shared" si="0"/>
        <v>Moderado</v>
      </c>
    </row>
    <row r="44" spans="1:33" ht="51" x14ac:dyDescent="0.2">
      <c r="A44" s="20">
        <v>35</v>
      </c>
      <c r="B44" s="40" t="s">
        <v>130</v>
      </c>
      <c r="C44" s="40" t="s">
        <v>547</v>
      </c>
      <c r="D44" s="40" t="s">
        <v>90</v>
      </c>
      <c r="E44" s="105" t="s">
        <v>553</v>
      </c>
      <c r="F44" s="106" t="s">
        <v>554</v>
      </c>
      <c r="G44" s="96" t="s">
        <v>477</v>
      </c>
      <c r="H44" s="40" t="s">
        <v>478</v>
      </c>
      <c r="I44" s="40" t="s">
        <v>479</v>
      </c>
      <c r="J44" s="40" t="s">
        <v>268</v>
      </c>
      <c r="K44" s="40" t="s">
        <v>268</v>
      </c>
      <c r="L44" s="40" t="s">
        <v>480</v>
      </c>
      <c r="M44" s="40" t="s">
        <v>481</v>
      </c>
      <c r="N44" s="40" t="s">
        <v>175</v>
      </c>
      <c r="O44" s="40" t="s">
        <v>157</v>
      </c>
      <c r="P44" s="40" t="s">
        <v>16</v>
      </c>
      <c r="Q44" s="97" t="s">
        <v>268</v>
      </c>
      <c r="R44" s="97"/>
      <c r="S44" s="97"/>
      <c r="T44" s="40"/>
      <c r="U44" s="40" t="s">
        <v>268</v>
      </c>
      <c r="V44" s="40"/>
      <c r="W44" s="40"/>
      <c r="X44" s="40"/>
      <c r="Y44" s="40" t="s">
        <v>268</v>
      </c>
      <c r="Z44" s="40"/>
      <c r="AA44" s="40"/>
      <c r="AB44" s="40" t="s">
        <v>268</v>
      </c>
      <c r="AC44" s="40"/>
      <c r="AD44" s="40"/>
      <c r="AE44" s="40" t="s">
        <v>268</v>
      </c>
      <c r="AF44" s="40">
        <f>IF(Q44="x",1,0)+IF(R44="x",2,0)+IF(S44="x",3,0)+IF(T44="x",3,0)+IF(U44="x",2,0)+IF(V44="x",1,0)+IF(W44="x",3,0)+IF(X44="x",2,0)+IF(Y44="x",1,0)+IF(Z44="x",3,0)+IF(AA44="x",2,0)+IF(AB44="x",1,0)+IF(AC44="x",3,0)+IF(AD44="x",2,0)+IF(AE44="x",1,0)+(VLOOKUP(P44,[7]LISTA!$H$2:$J$5,3,FALSE))</f>
        <v>5</v>
      </c>
      <c r="AG44" s="43" t="str">
        <f t="shared" si="0"/>
        <v>Bajo</v>
      </c>
    </row>
    <row r="45" spans="1:33" ht="51" x14ac:dyDescent="0.2">
      <c r="A45" s="20">
        <v>36</v>
      </c>
      <c r="B45" s="40" t="s">
        <v>130</v>
      </c>
      <c r="C45" s="40" t="s">
        <v>547</v>
      </c>
      <c r="D45" s="40" t="s">
        <v>90</v>
      </c>
      <c r="E45" s="105" t="s">
        <v>555</v>
      </c>
      <c r="F45" s="106" t="s">
        <v>556</v>
      </c>
      <c r="G45" s="96" t="s">
        <v>477</v>
      </c>
      <c r="H45" s="40" t="s">
        <v>478</v>
      </c>
      <c r="I45" s="40" t="s">
        <v>479</v>
      </c>
      <c r="J45" s="40" t="s">
        <v>268</v>
      </c>
      <c r="K45" s="40" t="s">
        <v>268</v>
      </c>
      <c r="L45" s="40" t="s">
        <v>480</v>
      </c>
      <c r="M45" s="40" t="s">
        <v>481</v>
      </c>
      <c r="N45" s="40" t="s">
        <v>175</v>
      </c>
      <c r="O45" s="40" t="s">
        <v>157</v>
      </c>
      <c r="P45" s="40" t="s">
        <v>16</v>
      </c>
      <c r="Q45" s="97" t="s">
        <v>268</v>
      </c>
      <c r="R45" s="97"/>
      <c r="S45" s="97"/>
      <c r="T45" s="40"/>
      <c r="U45" s="40" t="s">
        <v>268</v>
      </c>
      <c r="V45" s="40"/>
      <c r="W45" s="40"/>
      <c r="X45" s="40"/>
      <c r="Y45" s="40" t="s">
        <v>268</v>
      </c>
      <c r="Z45" s="40"/>
      <c r="AA45" s="40"/>
      <c r="AB45" s="40" t="s">
        <v>268</v>
      </c>
      <c r="AC45" s="40"/>
      <c r="AD45" s="40"/>
      <c r="AE45" s="40" t="s">
        <v>268</v>
      </c>
      <c r="AF45" s="40">
        <f>IF(Q45="x",1,0)+IF(R45="x",2,0)+IF(S45="x",3,0)+IF(T45="x",3,0)+IF(U45="x",2,0)+IF(V45="x",1,0)+IF(W45="x",3,0)+IF(X45="x",2,0)+IF(Y45="x",1,0)+IF(Z45="x",3,0)+IF(AA45="x",2,0)+IF(AB45="x",1,0)+IF(AC45="x",3,0)+IF(AD45="x",2,0)+IF(AE45="x",1,0)+(VLOOKUP(P45,[7]LISTA!$H$2:$J$5,3,FALSE))</f>
        <v>5</v>
      </c>
      <c r="AG45" s="43" t="str">
        <f t="shared" si="0"/>
        <v>Bajo</v>
      </c>
    </row>
    <row r="46" spans="1:33" ht="51" x14ac:dyDescent="0.2">
      <c r="A46" s="40">
        <v>37</v>
      </c>
      <c r="B46" s="40" t="s">
        <v>130</v>
      </c>
      <c r="C46" s="40" t="s">
        <v>547</v>
      </c>
      <c r="D46" s="40" t="s">
        <v>90</v>
      </c>
      <c r="E46" s="105" t="s">
        <v>557</v>
      </c>
      <c r="F46" s="106" t="s">
        <v>558</v>
      </c>
      <c r="G46" s="96" t="s">
        <v>477</v>
      </c>
      <c r="H46" s="40" t="s">
        <v>478</v>
      </c>
      <c r="I46" s="40" t="s">
        <v>479</v>
      </c>
      <c r="J46" s="40"/>
      <c r="K46" s="40" t="s">
        <v>268</v>
      </c>
      <c r="L46" s="40" t="s">
        <v>480</v>
      </c>
      <c r="M46" s="40" t="s">
        <v>481</v>
      </c>
      <c r="N46" s="40" t="s">
        <v>175</v>
      </c>
      <c r="O46" s="40" t="s">
        <v>157</v>
      </c>
      <c r="P46" s="40" t="s">
        <v>15</v>
      </c>
      <c r="Q46" s="97"/>
      <c r="R46" s="97"/>
      <c r="S46" s="97" t="s">
        <v>268</v>
      </c>
      <c r="T46" s="40"/>
      <c r="U46" s="40" t="s">
        <v>268</v>
      </c>
      <c r="V46" s="40"/>
      <c r="W46" s="40"/>
      <c r="X46" s="40"/>
      <c r="Y46" s="40" t="s">
        <v>268</v>
      </c>
      <c r="Z46" s="40"/>
      <c r="AA46" s="40"/>
      <c r="AB46" s="40" t="s">
        <v>268</v>
      </c>
      <c r="AC46" s="40"/>
      <c r="AD46" s="40"/>
      <c r="AE46" s="40" t="s">
        <v>268</v>
      </c>
      <c r="AF46" s="40">
        <f>IF(Q46="x",1,0)+IF(R46="x",2,0)+IF(S46="x",3,0)+IF(T46="x",3,0)+IF(U46="x",2,0)+IF(V46="x",1,0)+IF(W46="x",3,0)+IF(X46="x",2,0)+IF(Y46="x",1,0)+IF(Z46="x",3,0)+IF(AA46="x",2,0)+IF(AB46="x",1,0)+IF(AC46="x",3,0)+IF(AD46="x",2,0)+IF(AE46="x",1,0)+(VLOOKUP(P46,[7]LISTA!$H$2:$J$5,3,FALSE))</f>
        <v>9</v>
      </c>
      <c r="AG46" s="43" t="str">
        <f t="shared" si="0"/>
        <v>Moderado</v>
      </c>
    </row>
    <row r="47" spans="1:33" ht="51" x14ac:dyDescent="0.2">
      <c r="A47" s="20">
        <v>38</v>
      </c>
      <c r="B47" s="40" t="s">
        <v>130</v>
      </c>
      <c r="C47" s="40" t="s">
        <v>547</v>
      </c>
      <c r="D47" s="40" t="s">
        <v>90</v>
      </c>
      <c r="E47" s="105" t="s">
        <v>559</v>
      </c>
      <c r="F47" s="106" t="s">
        <v>560</v>
      </c>
      <c r="G47" s="96" t="s">
        <v>477</v>
      </c>
      <c r="H47" s="40" t="s">
        <v>478</v>
      </c>
      <c r="I47" s="40" t="s">
        <v>479</v>
      </c>
      <c r="J47" s="40" t="s">
        <v>268</v>
      </c>
      <c r="K47" s="40" t="s">
        <v>268</v>
      </c>
      <c r="L47" s="40" t="s">
        <v>480</v>
      </c>
      <c r="M47" s="40" t="s">
        <v>481</v>
      </c>
      <c r="N47" s="40" t="s">
        <v>175</v>
      </c>
      <c r="O47" s="40" t="s">
        <v>157</v>
      </c>
      <c r="P47" s="40" t="s">
        <v>15</v>
      </c>
      <c r="Q47" s="97"/>
      <c r="R47" s="97" t="s">
        <v>268</v>
      </c>
      <c r="S47" s="97"/>
      <c r="T47" s="40"/>
      <c r="U47" s="40" t="s">
        <v>268</v>
      </c>
      <c r="V47" s="40"/>
      <c r="W47" s="40"/>
      <c r="X47" s="40"/>
      <c r="Y47" s="40" t="s">
        <v>268</v>
      </c>
      <c r="Z47" s="40"/>
      <c r="AA47" s="40"/>
      <c r="AB47" s="40" t="s">
        <v>268</v>
      </c>
      <c r="AC47" s="40"/>
      <c r="AD47" s="40"/>
      <c r="AE47" s="40" t="s">
        <v>268</v>
      </c>
      <c r="AF47" s="40">
        <f>IF(Q47="x",1,0)+IF(R47="x",2,0)+IF(S47="x",3,0)+IF(T47="x",3,0)+IF(U47="x",2,0)+IF(V47="x",1,0)+IF(W47="x",3,0)+IF(X47="x",2,0)+IF(Y47="x",1,0)+IF(Z47="x",3,0)+IF(AA47="x",2,0)+IF(AB47="x",1,0)+IF(AC47="x",3,0)+IF(AD47="x",2,0)+IF(AE47="x",1,0)+(VLOOKUP(P47,[7]LISTA!$H$2:$J$5,3,FALSE))</f>
        <v>8</v>
      </c>
      <c r="AG47" s="43" t="str">
        <f t="shared" si="0"/>
        <v>Moderado</v>
      </c>
    </row>
    <row r="48" spans="1:33" ht="51" x14ac:dyDescent="0.2">
      <c r="A48" s="20">
        <v>39</v>
      </c>
      <c r="B48" s="40" t="s">
        <v>130</v>
      </c>
      <c r="C48" s="40" t="s">
        <v>547</v>
      </c>
      <c r="D48" s="40" t="s">
        <v>90</v>
      </c>
      <c r="E48" s="105" t="s">
        <v>561</v>
      </c>
      <c r="F48" s="106" t="s">
        <v>562</v>
      </c>
      <c r="G48" s="96" t="s">
        <v>477</v>
      </c>
      <c r="H48" s="40" t="s">
        <v>484</v>
      </c>
      <c r="I48" s="40" t="s">
        <v>485</v>
      </c>
      <c r="J48" s="40" t="s">
        <v>268</v>
      </c>
      <c r="K48" s="40" t="s">
        <v>268</v>
      </c>
      <c r="L48" s="40" t="s">
        <v>480</v>
      </c>
      <c r="M48" s="40" t="s">
        <v>481</v>
      </c>
      <c r="N48" s="40" t="s">
        <v>175</v>
      </c>
      <c r="O48" s="40" t="s">
        <v>157</v>
      </c>
      <c r="P48" s="40" t="s">
        <v>16</v>
      </c>
      <c r="Q48" s="97"/>
      <c r="R48" s="97" t="s">
        <v>268</v>
      </c>
      <c r="S48" s="97"/>
      <c r="T48" s="40"/>
      <c r="U48" s="40" t="s">
        <v>268</v>
      </c>
      <c r="V48" s="40"/>
      <c r="W48" s="40"/>
      <c r="X48" s="40"/>
      <c r="Y48" s="40" t="s">
        <v>268</v>
      </c>
      <c r="Z48" s="40"/>
      <c r="AA48" s="40"/>
      <c r="AB48" s="40" t="s">
        <v>268</v>
      </c>
      <c r="AC48" s="40"/>
      <c r="AD48" s="40"/>
      <c r="AE48" s="40" t="s">
        <v>268</v>
      </c>
      <c r="AF48" s="40">
        <f>IF(Q48="x",1,0)+IF(R48="x",2,0)+IF(S48="x",3,0)+IF(T48="x",3,0)+IF(U48="x",2,0)+IF(V48="x",1,0)+IF(W48="x",3,0)+IF(X48="x",2,0)+IF(Y48="x",1,0)+IF(Z48="x",3,0)+IF(AA48="x",2,0)+IF(AB48="x",1,0)+IF(AC48="x",3,0)+IF(AD48="x",2,0)+IF(AE48="x",1,0)+(VLOOKUP(P48,[7]LISTA!$H$2:$J$5,3,FALSE))</f>
        <v>6</v>
      </c>
      <c r="AG48" s="43" t="str">
        <f t="shared" si="0"/>
        <v>Moderado</v>
      </c>
    </row>
    <row r="49" spans="1:33" ht="51" x14ac:dyDescent="0.2">
      <c r="A49" s="40">
        <v>40</v>
      </c>
      <c r="B49" s="40" t="s">
        <v>130</v>
      </c>
      <c r="C49" s="40" t="s">
        <v>547</v>
      </c>
      <c r="D49" s="40" t="s">
        <v>90</v>
      </c>
      <c r="E49" s="105" t="s">
        <v>563</v>
      </c>
      <c r="F49" s="106" t="s">
        <v>564</v>
      </c>
      <c r="G49" s="96" t="s">
        <v>477</v>
      </c>
      <c r="H49" s="40" t="s">
        <v>484</v>
      </c>
      <c r="I49" s="40" t="s">
        <v>485</v>
      </c>
      <c r="J49" s="40" t="s">
        <v>268</v>
      </c>
      <c r="K49" s="40" t="s">
        <v>268</v>
      </c>
      <c r="L49" s="40" t="s">
        <v>480</v>
      </c>
      <c r="M49" s="40" t="s">
        <v>481</v>
      </c>
      <c r="N49" s="40" t="s">
        <v>423</v>
      </c>
      <c r="O49" s="40" t="s">
        <v>157</v>
      </c>
      <c r="P49" s="40" t="s">
        <v>16</v>
      </c>
      <c r="Q49" s="97" t="s">
        <v>268</v>
      </c>
      <c r="R49" s="97"/>
      <c r="S49" s="97"/>
      <c r="T49" s="40" t="s">
        <v>268</v>
      </c>
      <c r="U49" s="40"/>
      <c r="V49" s="40"/>
      <c r="W49" s="40"/>
      <c r="X49" s="40"/>
      <c r="Y49" s="40" t="s">
        <v>268</v>
      </c>
      <c r="Z49" s="40"/>
      <c r="AA49" s="40"/>
      <c r="AB49" s="40" t="s">
        <v>268</v>
      </c>
      <c r="AC49" s="40"/>
      <c r="AD49" s="40"/>
      <c r="AE49" s="40" t="s">
        <v>268</v>
      </c>
      <c r="AF49" s="40">
        <f>IF(Q49="x",1,0)+IF(R49="x",2,0)+IF(S49="x",3,0)+IF(T49="x",3,0)+IF(U49="x",2,0)+IF(V49="x",1,0)+IF(W49="x",3,0)+IF(X49="x",2,0)+IF(Y49="x",1,0)+IF(Z49="x",3,0)+IF(AA49="x",2,0)+IF(AB49="x",1,0)+IF(AC49="x",3,0)+IF(AD49="x",2,0)+IF(AE49="x",1,0)+(VLOOKUP(P49,[7]LISTA!$H$2:$J$5,3,FALSE))</f>
        <v>6</v>
      </c>
      <c r="AG49" s="43" t="str">
        <f t="shared" si="0"/>
        <v>Moderado</v>
      </c>
    </row>
    <row r="50" spans="1:33" ht="63.75" x14ac:dyDescent="0.2">
      <c r="A50" s="20">
        <v>41</v>
      </c>
      <c r="B50" s="40" t="s">
        <v>130</v>
      </c>
      <c r="C50" s="40" t="s">
        <v>547</v>
      </c>
      <c r="D50" s="40" t="s">
        <v>90</v>
      </c>
      <c r="E50" s="105" t="s">
        <v>565</v>
      </c>
      <c r="F50" s="106" t="s">
        <v>566</v>
      </c>
      <c r="G50" s="96" t="s">
        <v>477</v>
      </c>
      <c r="H50" s="40" t="s">
        <v>478</v>
      </c>
      <c r="I50" s="40" t="s">
        <v>479</v>
      </c>
      <c r="J50" s="40" t="s">
        <v>268</v>
      </c>
      <c r="K50" s="40" t="s">
        <v>268</v>
      </c>
      <c r="L50" s="40" t="s">
        <v>480</v>
      </c>
      <c r="M50" s="40" t="s">
        <v>481</v>
      </c>
      <c r="N50" s="40" t="s">
        <v>175</v>
      </c>
      <c r="O50" s="40" t="s">
        <v>157</v>
      </c>
      <c r="P50" s="40" t="s">
        <v>16</v>
      </c>
      <c r="Q50" s="97"/>
      <c r="R50" s="97" t="s">
        <v>268</v>
      </c>
      <c r="S50" s="97"/>
      <c r="T50" s="40"/>
      <c r="U50" s="40" t="s">
        <v>268</v>
      </c>
      <c r="V50" s="40"/>
      <c r="W50" s="40"/>
      <c r="X50" s="40"/>
      <c r="Y50" s="40" t="s">
        <v>268</v>
      </c>
      <c r="Z50" s="40"/>
      <c r="AA50" s="40"/>
      <c r="AB50" s="40" t="s">
        <v>268</v>
      </c>
      <c r="AC50" s="40"/>
      <c r="AD50" s="40"/>
      <c r="AE50" s="40" t="s">
        <v>268</v>
      </c>
      <c r="AF50" s="40">
        <f>IF(Q50="x",1,0)+IF(R50="x",2,0)+IF(S50="x",3,0)+IF(T50="x",3,0)+IF(U50="x",2,0)+IF(V50="x",1,0)+IF(W50="x",3,0)+IF(X50="x",2,0)+IF(Y50="x",1,0)+IF(Z50="x",3,0)+IF(AA50="x",2,0)+IF(AB50="x",1,0)+IF(AC50="x",3,0)+IF(AD50="x",2,0)+IF(AE50="x",1,0)+(VLOOKUP(P50,[7]LISTA!$H$2:$J$5,3,FALSE))</f>
        <v>6</v>
      </c>
      <c r="AG50" s="43" t="str">
        <f t="shared" si="0"/>
        <v>Moderado</v>
      </c>
    </row>
    <row r="51" spans="1:33" ht="51" x14ac:dyDescent="0.2">
      <c r="A51" s="20">
        <v>42</v>
      </c>
      <c r="B51" s="40" t="s">
        <v>130</v>
      </c>
      <c r="C51" s="40" t="s">
        <v>567</v>
      </c>
      <c r="D51" s="40" t="s">
        <v>415</v>
      </c>
      <c r="E51" s="105" t="s">
        <v>568</v>
      </c>
      <c r="F51" s="106" t="s">
        <v>569</v>
      </c>
      <c r="G51" s="96" t="s">
        <v>477</v>
      </c>
      <c r="H51" s="40" t="s">
        <v>478</v>
      </c>
      <c r="I51" s="40" t="s">
        <v>479</v>
      </c>
      <c r="J51" s="40" t="s">
        <v>268</v>
      </c>
      <c r="K51" s="40" t="s">
        <v>268</v>
      </c>
      <c r="L51" s="40" t="s">
        <v>480</v>
      </c>
      <c r="M51" s="40" t="s">
        <v>481</v>
      </c>
      <c r="N51" s="40" t="s">
        <v>423</v>
      </c>
      <c r="O51" s="40" t="s">
        <v>157</v>
      </c>
      <c r="P51" s="40" t="s">
        <v>16</v>
      </c>
      <c r="Q51" s="97" t="s">
        <v>268</v>
      </c>
      <c r="R51" s="97"/>
      <c r="S51" s="97"/>
      <c r="T51" s="40"/>
      <c r="U51" s="40" t="s">
        <v>268</v>
      </c>
      <c r="V51" s="40"/>
      <c r="W51" s="40"/>
      <c r="X51" s="40"/>
      <c r="Y51" s="40" t="s">
        <v>268</v>
      </c>
      <c r="Z51" s="40"/>
      <c r="AA51" s="40" t="s">
        <v>268</v>
      </c>
      <c r="AB51" s="40"/>
      <c r="AC51" s="40"/>
      <c r="AD51" s="40"/>
      <c r="AE51" s="40" t="s">
        <v>268</v>
      </c>
      <c r="AF51" s="40">
        <f>IF(Q51="x",1,0)+IF(R51="x",2,0)+IF(S51="x",3,0)+IF(T51="x",3,0)+IF(U51="x",2,0)+IF(V51="x",1,0)+IF(W51="x",3,0)+IF(X51="x",2,0)+IF(Y51="x",1,0)+IF(Z51="x",3,0)+IF(AA51="x",2,0)+IF(AB51="x",1,0)+IF(AC51="x",3,0)+IF(AD51="x",2,0)+IF(AE51="x",1,0)+(VLOOKUP(P51,[7]LISTA!$H$2:$J$5,3,FALSE))</f>
        <v>6</v>
      </c>
      <c r="AG51" s="43" t="str">
        <f t="shared" si="0"/>
        <v>Moderado</v>
      </c>
    </row>
    <row r="52" spans="1:33" ht="51" x14ac:dyDescent="0.2">
      <c r="A52" s="40">
        <v>43</v>
      </c>
      <c r="B52" s="40" t="s">
        <v>130</v>
      </c>
      <c r="C52" s="40" t="s">
        <v>567</v>
      </c>
      <c r="D52" s="40" t="s">
        <v>415</v>
      </c>
      <c r="E52" s="105" t="s">
        <v>570</v>
      </c>
      <c r="F52" s="106" t="s">
        <v>571</v>
      </c>
      <c r="G52" s="96" t="s">
        <v>477</v>
      </c>
      <c r="H52" s="40" t="s">
        <v>478</v>
      </c>
      <c r="I52" s="40" t="s">
        <v>479</v>
      </c>
      <c r="J52" s="40" t="s">
        <v>268</v>
      </c>
      <c r="K52" s="40" t="s">
        <v>268</v>
      </c>
      <c r="L52" s="40" t="s">
        <v>480</v>
      </c>
      <c r="M52" s="40" t="s">
        <v>481</v>
      </c>
      <c r="N52" s="40" t="s">
        <v>175</v>
      </c>
      <c r="O52" s="40" t="s">
        <v>157</v>
      </c>
      <c r="P52" s="40" t="s">
        <v>16</v>
      </c>
      <c r="Q52" s="97" t="s">
        <v>268</v>
      </c>
      <c r="R52" s="97"/>
      <c r="S52" s="97"/>
      <c r="T52" s="40" t="s">
        <v>268</v>
      </c>
      <c r="U52" s="40"/>
      <c r="V52" s="40"/>
      <c r="W52" s="40"/>
      <c r="X52" s="40"/>
      <c r="Y52" s="40" t="s">
        <v>268</v>
      </c>
      <c r="Z52" s="40"/>
      <c r="AA52" s="40" t="s">
        <v>268</v>
      </c>
      <c r="AB52" s="40"/>
      <c r="AC52" s="40"/>
      <c r="AD52" s="40"/>
      <c r="AE52" s="40" t="s">
        <v>268</v>
      </c>
      <c r="AF52" s="40">
        <f>IF(Q52="x",1,0)+IF(R52="x",2,0)+IF(S52="x",3,0)+IF(T52="x",3,0)+IF(U52="x",2,0)+IF(V52="x",1,0)+IF(W52="x",3,0)+IF(X52="x",2,0)+IF(Y52="x",1,0)+IF(Z52="x",3,0)+IF(AA52="x",2,0)+IF(AB52="x",1,0)+IF(AC52="x",3,0)+IF(AD52="x",2,0)+IF(AE52="x",1,0)+(VLOOKUP(P52,[7]LISTA!$H$2:$J$5,3,FALSE))</f>
        <v>7</v>
      </c>
      <c r="AG52" s="43" t="str">
        <f t="shared" si="0"/>
        <v>Moderado</v>
      </c>
    </row>
    <row r="53" spans="1:33" ht="51" x14ac:dyDescent="0.2">
      <c r="A53" s="20">
        <v>44</v>
      </c>
      <c r="B53" s="40" t="s">
        <v>130</v>
      </c>
      <c r="C53" s="40" t="s">
        <v>567</v>
      </c>
      <c r="D53" s="40" t="s">
        <v>415</v>
      </c>
      <c r="E53" s="105" t="s">
        <v>572</v>
      </c>
      <c r="F53" s="106" t="s">
        <v>573</v>
      </c>
      <c r="G53" s="96" t="s">
        <v>477</v>
      </c>
      <c r="H53" s="40" t="s">
        <v>478</v>
      </c>
      <c r="I53" s="40" t="s">
        <v>479</v>
      </c>
      <c r="J53" s="40" t="s">
        <v>268</v>
      </c>
      <c r="K53" s="40" t="s">
        <v>268</v>
      </c>
      <c r="L53" s="40" t="s">
        <v>480</v>
      </c>
      <c r="M53" s="40" t="s">
        <v>481</v>
      </c>
      <c r="N53" s="40" t="s">
        <v>175</v>
      </c>
      <c r="O53" s="40" t="s">
        <v>157</v>
      </c>
      <c r="P53" s="40" t="s">
        <v>16</v>
      </c>
      <c r="Q53" s="97"/>
      <c r="R53" s="97"/>
      <c r="S53" s="97" t="s">
        <v>268</v>
      </c>
      <c r="T53" s="40" t="s">
        <v>268</v>
      </c>
      <c r="U53" s="40"/>
      <c r="V53" s="40"/>
      <c r="W53" s="40"/>
      <c r="X53" s="40"/>
      <c r="Y53" s="40" t="s">
        <v>268</v>
      </c>
      <c r="Z53" s="40"/>
      <c r="AA53" s="40"/>
      <c r="AB53" s="40" t="s">
        <v>268</v>
      </c>
      <c r="AC53" s="40"/>
      <c r="AD53" s="40"/>
      <c r="AE53" s="40" t="s">
        <v>268</v>
      </c>
      <c r="AF53" s="40">
        <f>IF(Q53="x",1,0)+IF(R53="x",2,0)+IF(S53="x",3,0)+IF(T53="x",3,0)+IF(U53="x",2,0)+IF(V53="x",1,0)+IF(W53="x",3,0)+IF(X53="x",2,0)+IF(Y53="x",1,0)+IF(Z53="x",3,0)+IF(AA53="x",2,0)+IF(AB53="x",1,0)+IF(AC53="x",3,0)+IF(AD53="x",2,0)+IF(AE53="x",1,0)+(VLOOKUP(P53,[7]LISTA!$H$2:$J$5,3,FALSE))</f>
        <v>8</v>
      </c>
      <c r="AG53" s="43" t="str">
        <f t="shared" si="0"/>
        <v>Moderado</v>
      </c>
    </row>
    <row r="54" spans="1:33" ht="51" x14ac:dyDescent="0.2">
      <c r="A54" s="20">
        <v>45</v>
      </c>
      <c r="B54" s="40" t="s">
        <v>130</v>
      </c>
      <c r="C54" s="40" t="s">
        <v>567</v>
      </c>
      <c r="D54" s="40" t="s">
        <v>415</v>
      </c>
      <c r="E54" s="105" t="s">
        <v>574</v>
      </c>
      <c r="F54" s="106" t="s">
        <v>575</v>
      </c>
      <c r="G54" s="96" t="s">
        <v>477</v>
      </c>
      <c r="H54" s="40" t="s">
        <v>478</v>
      </c>
      <c r="I54" s="40" t="s">
        <v>479</v>
      </c>
      <c r="J54" s="40" t="s">
        <v>268</v>
      </c>
      <c r="K54" s="40" t="s">
        <v>268</v>
      </c>
      <c r="L54" s="40" t="s">
        <v>480</v>
      </c>
      <c r="M54" s="40" t="s">
        <v>481</v>
      </c>
      <c r="N54" s="40" t="s">
        <v>423</v>
      </c>
      <c r="O54" s="40" t="s">
        <v>157</v>
      </c>
      <c r="P54" s="40" t="s">
        <v>16</v>
      </c>
      <c r="Q54" s="97"/>
      <c r="R54" s="97"/>
      <c r="S54" s="97" t="s">
        <v>268</v>
      </c>
      <c r="T54" s="40"/>
      <c r="U54" s="40" t="s">
        <v>268</v>
      </c>
      <c r="V54" s="40"/>
      <c r="W54" s="40"/>
      <c r="X54" s="40"/>
      <c r="Y54" s="40" t="s">
        <v>268</v>
      </c>
      <c r="Z54" s="40"/>
      <c r="AA54" s="40" t="s">
        <v>268</v>
      </c>
      <c r="AB54" s="40"/>
      <c r="AC54" s="40"/>
      <c r="AD54" s="40"/>
      <c r="AE54" s="40" t="s">
        <v>268</v>
      </c>
      <c r="AF54" s="40">
        <f>IF(Q54="x",1,0)+IF(R54="x",2,0)+IF(S54="x",3,0)+IF(T54="x",3,0)+IF(U54="x",2,0)+IF(V54="x",1,0)+IF(W54="x",3,0)+IF(X54="x",2,0)+IF(Y54="x",1,0)+IF(Z54="x",3,0)+IF(AA54="x",2,0)+IF(AB54="x",1,0)+IF(AC54="x",3,0)+IF(AD54="x",2,0)+IF(AE54="x",1,0)+(VLOOKUP(P54,[7]LISTA!$H$2:$J$5,3,FALSE))</f>
        <v>8</v>
      </c>
      <c r="AG54" s="43" t="str">
        <f t="shared" si="0"/>
        <v>Moderado</v>
      </c>
    </row>
    <row r="55" spans="1:33" ht="76.5" x14ac:dyDescent="0.2">
      <c r="A55" s="40">
        <v>46</v>
      </c>
      <c r="B55" s="40" t="s">
        <v>130</v>
      </c>
      <c r="C55" s="40" t="s">
        <v>567</v>
      </c>
      <c r="D55" s="40" t="s">
        <v>415</v>
      </c>
      <c r="E55" s="105" t="s">
        <v>576</v>
      </c>
      <c r="F55" s="106" t="s">
        <v>577</v>
      </c>
      <c r="G55" s="96" t="s">
        <v>477</v>
      </c>
      <c r="H55" s="40" t="s">
        <v>484</v>
      </c>
      <c r="I55" s="40" t="s">
        <v>479</v>
      </c>
      <c r="J55" s="40" t="s">
        <v>268</v>
      </c>
      <c r="K55" s="40" t="s">
        <v>268</v>
      </c>
      <c r="L55" s="40" t="s">
        <v>480</v>
      </c>
      <c r="M55" s="40" t="s">
        <v>481</v>
      </c>
      <c r="N55" s="40" t="s">
        <v>175</v>
      </c>
      <c r="O55" s="40" t="s">
        <v>157</v>
      </c>
      <c r="P55" s="40" t="s">
        <v>16</v>
      </c>
      <c r="Q55" s="97"/>
      <c r="R55" s="97"/>
      <c r="S55" s="97" t="s">
        <v>268</v>
      </c>
      <c r="T55" s="40"/>
      <c r="U55" s="40" t="s">
        <v>268</v>
      </c>
      <c r="V55" s="40"/>
      <c r="W55" s="40"/>
      <c r="X55" s="40"/>
      <c r="Y55" s="40" t="s">
        <v>268</v>
      </c>
      <c r="Z55" s="40"/>
      <c r="AA55" s="40"/>
      <c r="AB55" s="40" t="s">
        <v>268</v>
      </c>
      <c r="AC55" s="40"/>
      <c r="AD55" s="40"/>
      <c r="AE55" s="40" t="s">
        <v>268</v>
      </c>
      <c r="AF55" s="40">
        <f>IF(Q55="x",1,0)+IF(R55="x",2,0)+IF(S55="x",3,0)+IF(T55="x",3,0)+IF(U55="x",2,0)+IF(V55="x",1,0)+IF(W55="x",3,0)+IF(X55="x",2,0)+IF(Y55="x",1,0)+IF(Z55="x",3,0)+IF(AA55="x",2,0)+IF(AB55="x",1,0)+IF(AC55="x",3,0)+IF(AD55="x",2,0)+IF(AE55="x",1,0)+(VLOOKUP(P55,[7]LISTA!$H$2:$J$5,3,FALSE))</f>
        <v>7</v>
      </c>
      <c r="AG55" s="43" t="str">
        <f t="shared" si="0"/>
        <v>Moderado</v>
      </c>
    </row>
    <row r="56" spans="1:33" ht="51" x14ac:dyDescent="0.2">
      <c r="A56" s="20">
        <v>47</v>
      </c>
      <c r="B56" s="40" t="s">
        <v>130</v>
      </c>
      <c r="C56" s="40" t="s">
        <v>567</v>
      </c>
      <c r="D56" s="40" t="s">
        <v>415</v>
      </c>
      <c r="E56" s="105" t="s">
        <v>578</v>
      </c>
      <c r="F56" s="106" t="s">
        <v>579</v>
      </c>
      <c r="G56" s="96" t="s">
        <v>477</v>
      </c>
      <c r="H56" s="40" t="s">
        <v>524</v>
      </c>
      <c r="I56" s="40" t="s">
        <v>479</v>
      </c>
      <c r="J56" s="40"/>
      <c r="K56" s="40" t="s">
        <v>268</v>
      </c>
      <c r="L56" s="40" t="s">
        <v>480</v>
      </c>
      <c r="M56" s="40" t="s">
        <v>481</v>
      </c>
      <c r="N56" s="40" t="s">
        <v>175</v>
      </c>
      <c r="O56" s="40" t="s">
        <v>282</v>
      </c>
      <c r="P56" s="40" t="s">
        <v>16</v>
      </c>
      <c r="Q56" s="97"/>
      <c r="R56" s="97"/>
      <c r="S56" s="97" t="s">
        <v>268</v>
      </c>
      <c r="T56" s="40" t="s">
        <v>268</v>
      </c>
      <c r="U56" s="40"/>
      <c r="V56" s="40"/>
      <c r="W56" s="40" t="s">
        <v>268</v>
      </c>
      <c r="X56" s="40"/>
      <c r="Y56" s="40"/>
      <c r="Z56" s="40"/>
      <c r="AA56" s="40" t="s">
        <v>268</v>
      </c>
      <c r="AB56" s="40"/>
      <c r="AC56" s="40"/>
      <c r="AD56" s="40"/>
      <c r="AE56" s="40" t="s">
        <v>268</v>
      </c>
      <c r="AF56" s="40">
        <f>IF(Q56="x",1,0)+IF(R56="x",2,0)+IF(S56="x",3,0)+IF(T56="x",3,0)+IF(U56="x",2,0)+IF(V56="x",1,0)+IF(W56="x",3,0)+IF(X56="x",2,0)+IF(Y56="x",1,0)+IF(Z56="x",3,0)+IF(AA56="x",2,0)+IF(AB56="x",1,0)+IF(AC56="x",3,0)+IF(AD56="x",2,0)+IF(AE56="x",1,0)+(VLOOKUP(P56,[7]LISTA!$H$2:$J$5,3,FALSE))</f>
        <v>11</v>
      </c>
      <c r="AG56" s="43" t="str">
        <f t="shared" si="0"/>
        <v>Critico</v>
      </c>
    </row>
    <row r="57" spans="1:33" ht="63.75" x14ac:dyDescent="0.2">
      <c r="A57" s="20">
        <v>48</v>
      </c>
      <c r="B57" s="40" t="s">
        <v>130</v>
      </c>
      <c r="C57" s="40" t="s">
        <v>567</v>
      </c>
      <c r="D57" s="40" t="s">
        <v>415</v>
      </c>
      <c r="E57" s="105" t="s">
        <v>580</v>
      </c>
      <c r="F57" s="106" t="s">
        <v>581</v>
      </c>
      <c r="G57" s="96" t="s">
        <v>477</v>
      </c>
      <c r="H57" s="40" t="s">
        <v>524</v>
      </c>
      <c r="I57" s="40" t="s">
        <v>479</v>
      </c>
      <c r="J57" s="40"/>
      <c r="K57" s="40" t="s">
        <v>268</v>
      </c>
      <c r="L57" s="40" t="s">
        <v>480</v>
      </c>
      <c r="M57" s="40" t="s">
        <v>481</v>
      </c>
      <c r="N57" s="40" t="s">
        <v>175</v>
      </c>
      <c r="O57" s="40" t="s">
        <v>282</v>
      </c>
      <c r="P57" s="40" t="s">
        <v>16</v>
      </c>
      <c r="Q57" s="97"/>
      <c r="R57" s="97" t="s">
        <v>268</v>
      </c>
      <c r="S57" s="97"/>
      <c r="T57" s="40" t="s">
        <v>268</v>
      </c>
      <c r="U57" s="40"/>
      <c r="V57" s="40"/>
      <c r="W57" s="40"/>
      <c r="X57" s="40" t="s">
        <v>268</v>
      </c>
      <c r="Y57" s="40"/>
      <c r="Z57" s="40"/>
      <c r="AA57" s="40"/>
      <c r="AB57" s="40" t="s">
        <v>268</v>
      </c>
      <c r="AC57" s="40"/>
      <c r="AD57" s="40"/>
      <c r="AE57" s="40" t="s">
        <v>268</v>
      </c>
      <c r="AF57" s="40">
        <f>IF(Q57="x",1,0)+IF(R57="x",2,0)+IF(S57="x",3,0)+IF(T57="x",3,0)+IF(U57="x",2,0)+IF(V57="x",1,0)+IF(W57="x",3,0)+IF(X57="x",2,0)+IF(Y57="x",1,0)+IF(Z57="x",3,0)+IF(AA57="x",2,0)+IF(AB57="x",1,0)+IF(AC57="x",3,0)+IF(AD57="x",2,0)+IF(AE57="x",1,0)+(VLOOKUP(P57,[7]LISTA!$H$2:$J$5,3,FALSE))</f>
        <v>8</v>
      </c>
      <c r="AG57" s="43" t="str">
        <f t="shared" si="0"/>
        <v>Moderado</v>
      </c>
    </row>
    <row r="58" spans="1:33" ht="51" x14ac:dyDescent="0.2">
      <c r="A58" s="40">
        <v>49</v>
      </c>
      <c r="B58" s="40" t="s">
        <v>130</v>
      </c>
      <c r="C58" s="40" t="s">
        <v>567</v>
      </c>
      <c r="D58" s="40" t="s">
        <v>415</v>
      </c>
      <c r="E58" s="105" t="s">
        <v>582</v>
      </c>
      <c r="F58" s="106" t="s">
        <v>583</v>
      </c>
      <c r="G58" s="96" t="s">
        <v>477</v>
      </c>
      <c r="H58" s="40" t="s">
        <v>484</v>
      </c>
      <c r="I58" s="40" t="s">
        <v>479</v>
      </c>
      <c r="J58" s="40"/>
      <c r="K58" s="40" t="s">
        <v>268</v>
      </c>
      <c r="L58" s="40" t="s">
        <v>480</v>
      </c>
      <c r="M58" s="40" t="s">
        <v>481</v>
      </c>
      <c r="N58" s="40" t="s">
        <v>175</v>
      </c>
      <c r="O58" s="40" t="s">
        <v>157</v>
      </c>
      <c r="P58" s="40" t="s">
        <v>16</v>
      </c>
      <c r="Q58" s="97"/>
      <c r="R58" s="97" t="s">
        <v>268</v>
      </c>
      <c r="S58" s="97"/>
      <c r="T58" s="40"/>
      <c r="U58" s="40" t="s">
        <v>268</v>
      </c>
      <c r="V58" s="40"/>
      <c r="W58" s="40"/>
      <c r="X58" s="40"/>
      <c r="Y58" s="40" t="s">
        <v>268</v>
      </c>
      <c r="Z58" s="40"/>
      <c r="AA58" s="40"/>
      <c r="AB58" s="40" t="s">
        <v>268</v>
      </c>
      <c r="AC58" s="40"/>
      <c r="AD58" s="40"/>
      <c r="AE58" s="40" t="s">
        <v>268</v>
      </c>
      <c r="AF58" s="40">
        <f>IF(Q58="x",1,0)+IF(R58="x",2,0)+IF(S58="x",3,0)+IF(T58="x",3,0)+IF(U58="x",2,0)+IF(V58="x",1,0)+IF(W58="x",3,0)+IF(X58="x",2,0)+IF(Y58="x",1,0)+IF(Z58="x",3,0)+IF(AA58="x",2,0)+IF(AB58="x",1,0)+IF(AC58="x",3,0)+IF(AD58="x",2,0)+IF(AE58="x",1,0)+(VLOOKUP(P58,[7]LISTA!$H$2:$J$5,3,FALSE))</f>
        <v>6</v>
      </c>
      <c r="AG58" s="43" t="str">
        <f t="shared" si="0"/>
        <v>Moderado</v>
      </c>
    </row>
    <row r="59" spans="1:33" ht="51" x14ac:dyDescent="0.2">
      <c r="A59" s="20">
        <v>50</v>
      </c>
      <c r="B59" s="40" t="s">
        <v>130</v>
      </c>
      <c r="C59" s="40" t="s">
        <v>567</v>
      </c>
      <c r="D59" s="40" t="s">
        <v>415</v>
      </c>
      <c r="E59" s="105" t="s">
        <v>584</v>
      </c>
      <c r="F59" s="106" t="s">
        <v>585</v>
      </c>
      <c r="G59" s="96" t="s">
        <v>477</v>
      </c>
      <c r="H59" s="40" t="s">
        <v>478</v>
      </c>
      <c r="I59" s="40" t="s">
        <v>479</v>
      </c>
      <c r="J59" s="40"/>
      <c r="K59" s="40" t="s">
        <v>268</v>
      </c>
      <c r="L59" s="40" t="s">
        <v>480</v>
      </c>
      <c r="M59" s="40" t="s">
        <v>481</v>
      </c>
      <c r="N59" s="40" t="s">
        <v>175</v>
      </c>
      <c r="O59" s="40" t="s">
        <v>157</v>
      </c>
      <c r="P59" s="40" t="s">
        <v>15</v>
      </c>
      <c r="Q59" s="97"/>
      <c r="R59" s="97" t="s">
        <v>268</v>
      </c>
      <c r="S59" s="97"/>
      <c r="T59" s="40" t="s">
        <v>268</v>
      </c>
      <c r="U59" s="40"/>
      <c r="V59" s="40"/>
      <c r="W59" s="40"/>
      <c r="X59" s="40" t="s">
        <v>268</v>
      </c>
      <c r="Y59" s="40"/>
      <c r="Z59" s="40"/>
      <c r="AA59" s="40" t="s">
        <v>268</v>
      </c>
      <c r="AB59" s="40"/>
      <c r="AC59" s="40"/>
      <c r="AD59" s="40"/>
      <c r="AE59" s="40" t="s">
        <v>268</v>
      </c>
      <c r="AF59" s="40">
        <f>IF(Q59="x",1,0)+IF(R59="x",2,0)+IF(S59="x",3,0)+IF(T59="x",3,0)+IF(U59="x",2,0)+IF(V59="x",1,0)+IF(W59="x",3,0)+IF(X59="x",2,0)+IF(Y59="x",1,0)+IF(Z59="x",3,0)+IF(AA59="x",2,0)+IF(AB59="x",1,0)+IF(AC59="x",3,0)+IF(AD59="x",2,0)+IF(AE59="x",1,0)+(VLOOKUP(P59,[7]LISTA!$H$2:$J$5,3,FALSE))</f>
        <v>11</v>
      </c>
      <c r="AG59" s="43" t="str">
        <f t="shared" si="0"/>
        <v>Critico</v>
      </c>
    </row>
    <row r="60" spans="1:33" ht="51" x14ac:dyDescent="0.2">
      <c r="A60" s="20">
        <v>51</v>
      </c>
      <c r="B60" s="40" t="s">
        <v>130</v>
      </c>
      <c r="C60" s="40" t="s">
        <v>567</v>
      </c>
      <c r="D60" s="40" t="s">
        <v>415</v>
      </c>
      <c r="E60" s="105" t="s">
        <v>586</v>
      </c>
      <c r="F60" s="106" t="s">
        <v>587</v>
      </c>
      <c r="G60" s="96" t="s">
        <v>477</v>
      </c>
      <c r="H60" s="40" t="s">
        <v>484</v>
      </c>
      <c r="I60" s="40" t="s">
        <v>479</v>
      </c>
      <c r="J60" s="40"/>
      <c r="K60" s="40" t="s">
        <v>268</v>
      </c>
      <c r="L60" s="40" t="s">
        <v>480</v>
      </c>
      <c r="M60" s="40" t="s">
        <v>481</v>
      </c>
      <c r="N60" s="40" t="s">
        <v>175</v>
      </c>
      <c r="O60" s="40" t="s">
        <v>157</v>
      </c>
      <c r="P60" s="40" t="s">
        <v>16</v>
      </c>
      <c r="Q60" s="97"/>
      <c r="R60" s="97" t="s">
        <v>268</v>
      </c>
      <c r="S60" s="97"/>
      <c r="T60" s="40"/>
      <c r="U60" s="40" t="s">
        <v>268</v>
      </c>
      <c r="V60" s="40"/>
      <c r="W60" s="40"/>
      <c r="X60" s="40"/>
      <c r="Y60" s="40" t="s">
        <v>268</v>
      </c>
      <c r="Z60" s="40"/>
      <c r="AA60" s="40"/>
      <c r="AB60" s="40" t="s">
        <v>268</v>
      </c>
      <c r="AC60" s="40"/>
      <c r="AD60" s="40"/>
      <c r="AE60" s="40" t="s">
        <v>268</v>
      </c>
      <c r="AF60" s="40">
        <f>IF(Q60="x",1,0)+IF(R60="x",2,0)+IF(S60="x",3,0)+IF(T60="x",3,0)+IF(U60="x",2,0)+IF(V60="x",1,0)+IF(W60="x",3,0)+IF(X60="x",2,0)+IF(Y60="x",1,0)+IF(Z60="x",3,0)+IF(AA60="x",2,0)+IF(AB60="x",1,0)+IF(AC60="x",3,0)+IF(AD60="x",2,0)+IF(AE60="x",1,0)+(VLOOKUP(P60,[7]LISTA!$H$2:$J$5,3,FALSE))</f>
        <v>6</v>
      </c>
      <c r="AG60" s="43" t="str">
        <f t="shared" si="0"/>
        <v>Moderado</v>
      </c>
    </row>
    <row r="61" spans="1:33" ht="51" x14ac:dyDescent="0.2">
      <c r="A61" s="40">
        <v>52</v>
      </c>
      <c r="B61" s="40" t="s">
        <v>130</v>
      </c>
      <c r="C61" s="40" t="s">
        <v>567</v>
      </c>
      <c r="D61" s="40" t="s">
        <v>415</v>
      </c>
      <c r="E61" s="105" t="s">
        <v>588</v>
      </c>
      <c r="F61" s="106" t="s">
        <v>589</v>
      </c>
      <c r="G61" s="96" t="s">
        <v>477</v>
      </c>
      <c r="H61" s="40" t="s">
        <v>484</v>
      </c>
      <c r="I61" s="40" t="s">
        <v>479</v>
      </c>
      <c r="J61" s="40"/>
      <c r="K61" s="40" t="s">
        <v>268</v>
      </c>
      <c r="L61" s="40" t="s">
        <v>480</v>
      </c>
      <c r="M61" s="40" t="s">
        <v>481</v>
      </c>
      <c r="N61" s="40" t="s">
        <v>175</v>
      </c>
      <c r="O61" s="40" t="s">
        <v>157</v>
      </c>
      <c r="P61" s="40" t="s">
        <v>16</v>
      </c>
      <c r="Q61" s="97"/>
      <c r="R61" s="97" t="s">
        <v>268</v>
      </c>
      <c r="S61" s="97"/>
      <c r="T61" s="40"/>
      <c r="U61" s="40" t="s">
        <v>268</v>
      </c>
      <c r="V61" s="40"/>
      <c r="W61" s="40"/>
      <c r="X61" s="40"/>
      <c r="Y61" s="40" t="s">
        <v>268</v>
      </c>
      <c r="Z61" s="40"/>
      <c r="AA61" s="40"/>
      <c r="AB61" s="40" t="s">
        <v>268</v>
      </c>
      <c r="AC61" s="40"/>
      <c r="AD61" s="40"/>
      <c r="AE61" s="40" t="s">
        <v>268</v>
      </c>
      <c r="AF61" s="40">
        <f>IF(Q61="x",1,0)+IF(R61="x",2,0)+IF(S61="x",3,0)+IF(T61="x",3,0)+IF(U61="x",2,0)+IF(V61="x",1,0)+IF(W61="x",3,0)+IF(X61="x",2,0)+IF(Y61="x",1,0)+IF(Z61="x",3,0)+IF(AA61="x",2,0)+IF(AB61="x",1,0)+IF(AC61="x",3,0)+IF(AD61="x",2,0)+IF(AE61="x",1,0)+(VLOOKUP(P61,[7]LISTA!$H$2:$J$5,3,FALSE))</f>
        <v>6</v>
      </c>
      <c r="AG61" s="43" t="str">
        <f t="shared" si="0"/>
        <v>Moderado</v>
      </c>
    </row>
    <row r="62" spans="1:33" ht="51" x14ac:dyDescent="0.2">
      <c r="A62" s="20">
        <v>53</v>
      </c>
      <c r="B62" s="40" t="s">
        <v>130</v>
      </c>
      <c r="C62" s="40" t="s">
        <v>567</v>
      </c>
      <c r="D62" s="40" t="s">
        <v>415</v>
      </c>
      <c r="E62" s="105" t="s">
        <v>590</v>
      </c>
      <c r="F62" s="106" t="s">
        <v>591</v>
      </c>
      <c r="G62" s="96" t="s">
        <v>477</v>
      </c>
      <c r="H62" s="40" t="s">
        <v>478</v>
      </c>
      <c r="I62" s="40" t="s">
        <v>479</v>
      </c>
      <c r="J62" s="40"/>
      <c r="K62" s="40" t="s">
        <v>268</v>
      </c>
      <c r="L62" s="40" t="s">
        <v>480</v>
      </c>
      <c r="M62" s="40" t="s">
        <v>481</v>
      </c>
      <c r="N62" s="40" t="s">
        <v>175</v>
      </c>
      <c r="O62" s="40" t="s">
        <v>282</v>
      </c>
      <c r="P62" s="40" t="s">
        <v>15</v>
      </c>
      <c r="Q62" s="97"/>
      <c r="R62" s="97"/>
      <c r="S62" s="97" t="s">
        <v>268</v>
      </c>
      <c r="T62" s="40" t="s">
        <v>268</v>
      </c>
      <c r="U62" s="40"/>
      <c r="V62" s="40"/>
      <c r="W62" s="40" t="s">
        <v>268</v>
      </c>
      <c r="X62" s="40"/>
      <c r="Y62" s="40"/>
      <c r="Z62" s="40"/>
      <c r="AA62" s="40" t="s">
        <v>268</v>
      </c>
      <c r="AB62" s="40"/>
      <c r="AC62" s="40"/>
      <c r="AD62" s="40"/>
      <c r="AE62" s="40" t="s">
        <v>268</v>
      </c>
      <c r="AF62" s="40">
        <f>IF(Q62="x",1,0)+IF(R62="x",2,0)+IF(S62="x",3,0)+IF(T62="x",3,0)+IF(U62="x",2,0)+IF(V62="x",1,0)+IF(W62="x",3,0)+IF(X62="x",2,0)+IF(Y62="x",1,0)+IF(Z62="x",3,0)+IF(AA62="x",2,0)+IF(AB62="x",1,0)+IF(AC62="x",3,0)+IF(AD62="x",2,0)+IF(AE62="x",1,0)+(VLOOKUP(P62,[7]LISTA!$H$2:$J$5,3,FALSE))</f>
        <v>13</v>
      </c>
      <c r="AG62" s="43" t="str">
        <f t="shared" si="0"/>
        <v>Critico</v>
      </c>
    </row>
    <row r="63" spans="1:33" ht="51" x14ac:dyDescent="0.2">
      <c r="A63" s="20">
        <v>54</v>
      </c>
      <c r="B63" s="40" t="s">
        <v>130</v>
      </c>
      <c r="C63" s="40" t="s">
        <v>567</v>
      </c>
      <c r="D63" s="40" t="s">
        <v>415</v>
      </c>
      <c r="E63" s="105" t="s">
        <v>592</v>
      </c>
      <c r="F63" s="106" t="s">
        <v>593</v>
      </c>
      <c r="G63" s="96" t="s">
        <v>477</v>
      </c>
      <c r="H63" s="40" t="s">
        <v>478</v>
      </c>
      <c r="I63" s="40" t="s">
        <v>479</v>
      </c>
      <c r="J63" s="40"/>
      <c r="K63" s="40" t="s">
        <v>268</v>
      </c>
      <c r="L63" s="40" t="s">
        <v>480</v>
      </c>
      <c r="M63" s="40" t="s">
        <v>481</v>
      </c>
      <c r="N63" s="40" t="s">
        <v>175</v>
      </c>
      <c r="O63" s="40" t="s">
        <v>157</v>
      </c>
      <c r="P63" s="40" t="s">
        <v>16</v>
      </c>
      <c r="Q63" s="97"/>
      <c r="R63" s="97"/>
      <c r="S63" s="97" t="s">
        <v>268</v>
      </c>
      <c r="T63" s="40" t="s">
        <v>268</v>
      </c>
      <c r="U63" s="40"/>
      <c r="V63" s="40"/>
      <c r="W63" s="40" t="s">
        <v>268</v>
      </c>
      <c r="X63" s="40"/>
      <c r="Y63" s="40"/>
      <c r="Z63" s="40"/>
      <c r="AA63" s="40"/>
      <c r="AB63" s="40" t="s">
        <v>268</v>
      </c>
      <c r="AC63" s="40"/>
      <c r="AD63" s="40"/>
      <c r="AE63" s="40" t="s">
        <v>268</v>
      </c>
      <c r="AF63" s="40">
        <f>IF(Q63="x",1,0)+IF(R63="x",2,0)+IF(S63="x",3,0)+IF(T63="x",3,0)+IF(U63="x",2,0)+IF(V63="x",1,0)+IF(W63="x",3,0)+IF(X63="x",2,0)+IF(Y63="x",1,0)+IF(Z63="x",3,0)+IF(AA63="x",2,0)+IF(AB63="x",1,0)+IF(AC63="x",3,0)+IF(AD63="x",2,0)+IF(AE63="x",1,0)+(VLOOKUP(P63,[7]LISTA!$H$2:$J$5,3,FALSE))</f>
        <v>10</v>
      </c>
      <c r="AG63" s="43" t="str">
        <f t="shared" si="0"/>
        <v>Moderado</v>
      </c>
    </row>
    <row r="64" spans="1:33" ht="89.25" x14ac:dyDescent="0.2">
      <c r="A64" s="40">
        <v>55</v>
      </c>
      <c r="B64" s="40" t="s">
        <v>130</v>
      </c>
      <c r="C64" s="40" t="s">
        <v>567</v>
      </c>
      <c r="D64" s="40" t="s">
        <v>415</v>
      </c>
      <c r="E64" s="105" t="s">
        <v>594</v>
      </c>
      <c r="F64" s="106" t="s">
        <v>595</v>
      </c>
      <c r="G64" s="96" t="s">
        <v>477</v>
      </c>
      <c r="H64" s="40" t="s">
        <v>484</v>
      </c>
      <c r="I64" s="40" t="s">
        <v>485</v>
      </c>
      <c r="J64" s="40" t="s">
        <v>268</v>
      </c>
      <c r="K64" s="40" t="s">
        <v>268</v>
      </c>
      <c r="L64" s="40" t="s">
        <v>480</v>
      </c>
      <c r="M64" s="40" t="s">
        <v>481</v>
      </c>
      <c r="N64" s="40" t="s">
        <v>423</v>
      </c>
      <c r="O64" s="40" t="s">
        <v>157</v>
      </c>
      <c r="P64" s="40" t="s">
        <v>16</v>
      </c>
      <c r="Q64" s="97" t="s">
        <v>268</v>
      </c>
      <c r="R64" s="97"/>
      <c r="S64" s="97"/>
      <c r="T64" s="40" t="s">
        <v>268</v>
      </c>
      <c r="U64" s="40"/>
      <c r="V64" s="40"/>
      <c r="W64" s="40"/>
      <c r="X64" s="40"/>
      <c r="Y64" s="40" t="s">
        <v>268</v>
      </c>
      <c r="Z64" s="40"/>
      <c r="AA64" s="40"/>
      <c r="AB64" s="40" t="s">
        <v>268</v>
      </c>
      <c r="AC64" s="40"/>
      <c r="AD64" s="40"/>
      <c r="AE64" s="40" t="s">
        <v>268</v>
      </c>
      <c r="AF64" s="40">
        <f>IF(Q64="x",1,0)+IF(R64="x",2,0)+IF(S64="x",3,0)+IF(T64="x",3,0)+IF(U64="x",2,0)+IF(V64="x",1,0)+IF(W64="x",3,0)+IF(X64="x",2,0)+IF(Y64="x",1,0)+IF(Z64="x",3,0)+IF(AA64="x",2,0)+IF(AB64="x",1,0)+IF(AC64="x",3,0)+IF(AD64="x",2,0)+IF(AE64="x",1,0)+(VLOOKUP(P64,[7]LISTA!$H$2:$J$5,3,FALSE))</f>
        <v>6</v>
      </c>
      <c r="AG64" s="43" t="str">
        <f t="shared" si="0"/>
        <v>Moderado</v>
      </c>
    </row>
    <row r="65" spans="1:33" ht="51" x14ac:dyDescent="0.2">
      <c r="A65" s="20">
        <v>56</v>
      </c>
      <c r="B65" s="40" t="s">
        <v>130</v>
      </c>
      <c r="C65" s="40" t="s">
        <v>567</v>
      </c>
      <c r="D65" s="40" t="s">
        <v>415</v>
      </c>
      <c r="E65" s="105" t="s">
        <v>596</v>
      </c>
      <c r="F65" s="106" t="s">
        <v>597</v>
      </c>
      <c r="G65" s="96" t="s">
        <v>477</v>
      </c>
      <c r="H65" s="40" t="s">
        <v>478</v>
      </c>
      <c r="I65" s="40" t="s">
        <v>479</v>
      </c>
      <c r="J65" s="40"/>
      <c r="K65" s="40" t="s">
        <v>268</v>
      </c>
      <c r="L65" s="40" t="s">
        <v>480</v>
      </c>
      <c r="M65" s="40" t="s">
        <v>481</v>
      </c>
      <c r="N65" s="40" t="s">
        <v>175</v>
      </c>
      <c r="O65" s="40" t="s">
        <v>282</v>
      </c>
      <c r="P65" s="40" t="s">
        <v>16</v>
      </c>
      <c r="Q65" s="97"/>
      <c r="R65" s="97"/>
      <c r="S65" s="97" t="s">
        <v>268</v>
      </c>
      <c r="T65" s="40" t="s">
        <v>268</v>
      </c>
      <c r="U65" s="40"/>
      <c r="V65" s="40"/>
      <c r="W65" s="40" t="s">
        <v>268</v>
      </c>
      <c r="X65" s="40"/>
      <c r="Y65" s="40"/>
      <c r="Z65" s="40"/>
      <c r="AA65" s="40" t="s">
        <v>268</v>
      </c>
      <c r="AB65" s="40"/>
      <c r="AC65" s="40"/>
      <c r="AD65" s="40"/>
      <c r="AE65" s="40" t="s">
        <v>268</v>
      </c>
      <c r="AF65" s="40">
        <f>IF(Q65="x",1,0)+IF(R65="x",2,0)+IF(S65="x",3,0)+IF(T65="x",3,0)+IF(U65="x",2,0)+IF(V65="x",1,0)+IF(W65="x",3,0)+IF(X65="x",2,0)+IF(Y65="x",1,0)+IF(Z65="x",3,0)+IF(AA65="x",2,0)+IF(AB65="x",1,0)+IF(AC65="x",3,0)+IF(AD65="x",2,0)+IF(AE65="x",1,0)+(VLOOKUP(P65,[7]LISTA!$H$2:$J$5,3,FALSE))</f>
        <v>11</v>
      </c>
      <c r="AG65" s="43" t="str">
        <f t="shared" si="0"/>
        <v>Critico</v>
      </c>
    </row>
    <row r="66" spans="1:33" ht="178.5" x14ac:dyDescent="0.2">
      <c r="A66" s="20">
        <v>57</v>
      </c>
      <c r="B66" s="40" t="s">
        <v>130</v>
      </c>
      <c r="C66" s="40" t="s">
        <v>598</v>
      </c>
      <c r="D66" s="40" t="s">
        <v>90</v>
      </c>
      <c r="E66" s="105" t="s">
        <v>599</v>
      </c>
      <c r="F66" s="106" t="s">
        <v>600</v>
      </c>
      <c r="G66" s="96" t="s">
        <v>477</v>
      </c>
      <c r="H66" s="40" t="s">
        <v>478</v>
      </c>
      <c r="I66" s="40" t="s">
        <v>479</v>
      </c>
      <c r="J66" s="40" t="s">
        <v>268</v>
      </c>
      <c r="K66" s="40" t="s">
        <v>268</v>
      </c>
      <c r="L66" s="40" t="s">
        <v>480</v>
      </c>
      <c r="M66" s="40" t="s">
        <v>481</v>
      </c>
      <c r="N66" s="40" t="s">
        <v>175</v>
      </c>
      <c r="O66" s="40" t="s">
        <v>157</v>
      </c>
      <c r="P66" s="40" t="s">
        <v>16</v>
      </c>
      <c r="Q66" s="97" t="s">
        <v>268</v>
      </c>
      <c r="R66" s="97"/>
      <c r="S66" s="97"/>
      <c r="T66" s="40" t="s">
        <v>268</v>
      </c>
      <c r="U66" s="40"/>
      <c r="V66" s="40"/>
      <c r="W66" s="40"/>
      <c r="X66" s="40"/>
      <c r="Y66" s="40" t="s">
        <v>268</v>
      </c>
      <c r="Z66" s="40"/>
      <c r="AA66" s="40" t="s">
        <v>268</v>
      </c>
      <c r="AB66" s="40"/>
      <c r="AC66" s="40"/>
      <c r="AD66" s="40"/>
      <c r="AE66" s="40" t="s">
        <v>268</v>
      </c>
      <c r="AF66" s="40">
        <f>IF(Q66="x",1,0)+IF(R66="x",2,0)+IF(S66="x",3,0)+IF(T66="x",3,0)+IF(U66="x",2,0)+IF(V66="x",1,0)+IF(W66="x",3,0)+IF(X66="x",2,0)+IF(Y66="x",1,0)+IF(Z66="x",3,0)+IF(AA66="x",2,0)+IF(AB66="x",1,0)+IF(AC66="x",3,0)+IF(AD66="x",2,0)+IF(AE66="x",1,0)+(VLOOKUP(P66,[7]LISTA!$H$2:$J$5,3,FALSE))</f>
        <v>7</v>
      </c>
      <c r="AG66" s="43" t="str">
        <f t="shared" si="0"/>
        <v>Moderado</v>
      </c>
    </row>
    <row r="67" spans="1:33" ht="178.5" x14ac:dyDescent="0.2">
      <c r="A67" s="40">
        <v>58</v>
      </c>
      <c r="B67" s="40" t="s">
        <v>130</v>
      </c>
      <c r="C67" s="40" t="s">
        <v>598</v>
      </c>
      <c r="D67" s="40" t="s">
        <v>90</v>
      </c>
      <c r="E67" s="105" t="s">
        <v>601</v>
      </c>
      <c r="F67" s="106" t="s">
        <v>602</v>
      </c>
      <c r="G67" s="96" t="s">
        <v>477</v>
      </c>
      <c r="H67" s="40" t="s">
        <v>478</v>
      </c>
      <c r="I67" s="40" t="s">
        <v>479</v>
      </c>
      <c r="J67" s="40"/>
      <c r="K67" s="40" t="s">
        <v>268</v>
      </c>
      <c r="L67" s="40" t="s">
        <v>480</v>
      </c>
      <c r="M67" s="40" t="s">
        <v>481</v>
      </c>
      <c r="N67" s="40" t="s">
        <v>175</v>
      </c>
      <c r="O67" s="40" t="s">
        <v>157</v>
      </c>
      <c r="P67" s="40" t="s">
        <v>16</v>
      </c>
      <c r="Q67" s="97"/>
      <c r="R67" s="97"/>
      <c r="S67" s="97" t="s">
        <v>268</v>
      </c>
      <c r="T67" s="40" t="s">
        <v>268</v>
      </c>
      <c r="U67" s="40"/>
      <c r="V67" s="40"/>
      <c r="W67" s="40"/>
      <c r="X67" s="40" t="s">
        <v>268</v>
      </c>
      <c r="Y67" s="40"/>
      <c r="Z67" s="40"/>
      <c r="AA67" s="40"/>
      <c r="AB67" s="40" t="s">
        <v>268</v>
      </c>
      <c r="AC67" s="40"/>
      <c r="AD67" s="40"/>
      <c r="AE67" s="40" t="s">
        <v>268</v>
      </c>
      <c r="AF67" s="40">
        <f>IF(Q67="x",1,0)+IF(R67="x",2,0)+IF(S67="x",3,0)+IF(T67="x",3,0)+IF(U67="x",2,0)+IF(V67="x",1,0)+IF(W67="x",3,0)+IF(X67="x",2,0)+IF(Y67="x",1,0)+IF(Z67="x",3,0)+IF(AA67="x",2,0)+IF(AB67="x",1,0)+IF(AC67="x",3,0)+IF(AD67="x",2,0)+IF(AE67="x",1,0)+(VLOOKUP(P67,[7]LISTA!$H$2:$J$5,3,FALSE))</f>
        <v>9</v>
      </c>
      <c r="AG67" s="43" t="str">
        <f t="shared" si="0"/>
        <v>Moderado</v>
      </c>
    </row>
    <row r="68" spans="1:33" ht="178.5" x14ac:dyDescent="0.2">
      <c r="A68" s="20">
        <v>59</v>
      </c>
      <c r="B68" s="40" t="s">
        <v>130</v>
      </c>
      <c r="C68" s="40" t="s">
        <v>598</v>
      </c>
      <c r="D68" s="40" t="s">
        <v>90</v>
      </c>
      <c r="E68" s="105" t="s">
        <v>603</v>
      </c>
      <c r="F68" s="106" t="s">
        <v>604</v>
      </c>
      <c r="G68" s="96" t="s">
        <v>477</v>
      </c>
      <c r="H68" s="40" t="s">
        <v>478</v>
      </c>
      <c r="I68" s="40" t="s">
        <v>479</v>
      </c>
      <c r="J68" s="40"/>
      <c r="K68" s="40" t="s">
        <v>268</v>
      </c>
      <c r="L68" s="40" t="s">
        <v>480</v>
      </c>
      <c r="M68" s="40" t="s">
        <v>481</v>
      </c>
      <c r="N68" s="40" t="s">
        <v>175</v>
      </c>
      <c r="O68" s="40" t="s">
        <v>157</v>
      </c>
      <c r="P68" s="40" t="s">
        <v>16</v>
      </c>
      <c r="Q68" s="97"/>
      <c r="R68" s="97"/>
      <c r="S68" s="97" t="s">
        <v>268</v>
      </c>
      <c r="T68" s="40" t="s">
        <v>268</v>
      </c>
      <c r="U68" s="40"/>
      <c r="V68" s="40"/>
      <c r="W68" s="40"/>
      <c r="X68" s="40" t="s">
        <v>268</v>
      </c>
      <c r="Y68" s="40"/>
      <c r="Z68" s="40"/>
      <c r="AA68" s="40" t="s">
        <v>268</v>
      </c>
      <c r="AB68" s="40"/>
      <c r="AC68" s="40"/>
      <c r="AD68" s="40"/>
      <c r="AE68" s="40" t="s">
        <v>268</v>
      </c>
      <c r="AF68" s="40">
        <f>IF(Q68="x",1,0)+IF(R68="x",2,0)+IF(S68="x",3,0)+IF(T68="x",3,0)+IF(U68="x",2,0)+IF(V68="x",1,0)+IF(W68="x",3,0)+IF(X68="x",2,0)+IF(Y68="x",1,0)+IF(Z68="x",3,0)+IF(AA68="x",2,0)+IF(AB68="x",1,0)+IF(AC68="x",3,0)+IF(AD68="x",2,0)+IF(AE68="x",1,0)+(VLOOKUP(P68,[7]LISTA!$H$2:$J$5,3,FALSE))</f>
        <v>10</v>
      </c>
      <c r="AG68" s="43" t="str">
        <f t="shared" si="0"/>
        <v>Moderado</v>
      </c>
    </row>
    <row r="69" spans="1:33" ht="178.5" x14ac:dyDescent="0.2">
      <c r="A69" s="20">
        <v>60</v>
      </c>
      <c r="B69" s="40" t="s">
        <v>130</v>
      </c>
      <c r="C69" s="40" t="s">
        <v>598</v>
      </c>
      <c r="D69" s="40" t="s">
        <v>90</v>
      </c>
      <c r="E69" s="105" t="s">
        <v>605</v>
      </c>
      <c r="F69" s="106" t="s">
        <v>606</v>
      </c>
      <c r="G69" s="96" t="s">
        <v>477</v>
      </c>
      <c r="H69" s="40" t="s">
        <v>478</v>
      </c>
      <c r="I69" s="40" t="s">
        <v>607</v>
      </c>
      <c r="J69" s="40"/>
      <c r="K69" s="40" t="s">
        <v>268</v>
      </c>
      <c r="L69" s="40" t="s">
        <v>480</v>
      </c>
      <c r="M69" s="40" t="s">
        <v>481</v>
      </c>
      <c r="N69" s="40" t="s">
        <v>175</v>
      </c>
      <c r="O69" s="40" t="s">
        <v>157</v>
      </c>
      <c r="P69" s="40" t="s">
        <v>16</v>
      </c>
      <c r="Q69" s="97"/>
      <c r="R69" s="97"/>
      <c r="S69" s="97" t="s">
        <v>268</v>
      </c>
      <c r="T69" s="40" t="s">
        <v>268</v>
      </c>
      <c r="U69" s="40"/>
      <c r="V69" s="40"/>
      <c r="W69" s="40"/>
      <c r="X69" s="40" t="s">
        <v>268</v>
      </c>
      <c r="Y69" s="40"/>
      <c r="Z69" s="40"/>
      <c r="AA69" s="40" t="s">
        <v>268</v>
      </c>
      <c r="AB69" s="40"/>
      <c r="AC69" s="40"/>
      <c r="AD69" s="40"/>
      <c r="AE69" s="40" t="s">
        <v>268</v>
      </c>
      <c r="AF69" s="40">
        <f>IF(Q69="x",1,0)+IF(R69="x",2,0)+IF(S69="x",3,0)+IF(T69="x",3,0)+IF(U69="x",2,0)+IF(V69="x",1,0)+IF(W69="x",3,0)+IF(X69="x",2,0)+IF(Y69="x",1,0)+IF(Z69="x",3,0)+IF(AA69="x",2,0)+IF(AB69="x",1,0)+IF(AC69="x",3,0)+IF(AD69="x",2,0)+IF(AE69="x",1,0)+(VLOOKUP(P69,[7]LISTA!$H$2:$J$5,3,FALSE))</f>
        <v>10</v>
      </c>
      <c r="AG69" s="43" t="str">
        <f t="shared" si="0"/>
        <v>Moderado</v>
      </c>
    </row>
    <row r="70" spans="1:33" ht="178.5" x14ac:dyDescent="0.2">
      <c r="A70" s="40">
        <v>61</v>
      </c>
      <c r="B70" s="40" t="s">
        <v>130</v>
      </c>
      <c r="C70" s="40" t="s">
        <v>598</v>
      </c>
      <c r="D70" s="40" t="s">
        <v>90</v>
      </c>
      <c r="E70" s="105" t="s">
        <v>608</v>
      </c>
      <c r="F70" s="106" t="s">
        <v>609</v>
      </c>
      <c r="G70" s="96" t="s">
        <v>477</v>
      </c>
      <c r="H70" s="40" t="s">
        <v>478</v>
      </c>
      <c r="I70" s="40" t="s">
        <v>479</v>
      </c>
      <c r="J70" s="40" t="s">
        <v>268</v>
      </c>
      <c r="K70" s="40" t="s">
        <v>268</v>
      </c>
      <c r="L70" s="40" t="s">
        <v>480</v>
      </c>
      <c r="M70" s="40" t="s">
        <v>481</v>
      </c>
      <c r="N70" s="40" t="s">
        <v>175</v>
      </c>
      <c r="O70" s="40" t="s">
        <v>157</v>
      </c>
      <c r="P70" s="40" t="s">
        <v>16</v>
      </c>
      <c r="Q70" s="97"/>
      <c r="R70" s="97"/>
      <c r="S70" s="97" t="s">
        <v>268</v>
      </c>
      <c r="T70" s="40"/>
      <c r="U70" s="40" t="s">
        <v>268</v>
      </c>
      <c r="V70" s="40"/>
      <c r="W70" s="40"/>
      <c r="X70" s="40"/>
      <c r="Y70" s="40" t="s">
        <v>268</v>
      </c>
      <c r="Z70" s="40"/>
      <c r="AA70" s="40"/>
      <c r="AB70" s="40" t="s">
        <v>268</v>
      </c>
      <c r="AC70" s="40"/>
      <c r="AD70" s="40"/>
      <c r="AE70" s="40" t="s">
        <v>268</v>
      </c>
      <c r="AF70" s="40">
        <f>IF(Q70="x",1,0)+IF(R70="x",2,0)+IF(S70="x",3,0)+IF(T70="x",3,0)+IF(U70="x",2,0)+IF(V70="x",1,0)+IF(W70="x",3,0)+IF(X70="x",2,0)+IF(Y70="x",1,0)+IF(Z70="x",3,0)+IF(AA70="x",2,0)+IF(AB70="x",1,0)+IF(AC70="x",3,0)+IF(AD70="x",2,0)+IF(AE70="x",1,0)+(VLOOKUP(P70,[7]LISTA!$H$2:$J$5,3,FALSE))</f>
        <v>7</v>
      </c>
      <c r="AG70" s="43" t="str">
        <f t="shared" si="0"/>
        <v>Moderado</v>
      </c>
    </row>
    <row r="71" spans="1:33" ht="178.5" x14ac:dyDescent="0.2">
      <c r="A71" s="20">
        <v>62</v>
      </c>
      <c r="B71" s="40" t="s">
        <v>130</v>
      </c>
      <c r="C71" s="40" t="s">
        <v>598</v>
      </c>
      <c r="D71" s="40" t="s">
        <v>90</v>
      </c>
      <c r="E71" s="105" t="s">
        <v>610</v>
      </c>
      <c r="F71" s="106" t="s">
        <v>611</v>
      </c>
      <c r="G71" s="96" t="s">
        <v>477</v>
      </c>
      <c r="H71" s="40" t="s">
        <v>478</v>
      </c>
      <c r="I71" s="40" t="s">
        <v>479</v>
      </c>
      <c r="J71" s="40"/>
      <c r="K71" s="40" t="s">
        <v>268</v>
      </c>
      <c r="L71" s="40" t="s">
        <v>480</v>
      </c>
      <c r="M71" s="40" t="s">
        <v>481</v>
      </c>
      <c r="N71" s="40" t="s">
        <v>175</v>
      </c>
      <c r="O71" s="40" t="s">
        <v>157</v>
      </c>
      <c r="P71" s="40" t="s">
        <v>16</v>
      </c>
      <c r="Q71" s="97"/>
      <c r="R71" s="97" t="s">
        <v>268</v>
      </c>
      <c r="S71" s="97"/>
      <c r="T71" s="40"/>
      <c r="U71" s="40" t="s">
        <v>268</v>
      </c>
      <c r="V71" s="40"/>
      <c r="W71" s="40"/>
      <c r="X71" s="40"/>
      <c r="Y71" s="40" t="s">
        <v>268</v>
      </c>
      <c r="Z71" s="40"/>
      <c r="AA71" s="40"/>
      <c r="AB71" s="40" t="s">
        <v>268</v>
      </c>
      <c r="AC71" s="40"/>
      <c r="AD71" s="40"/>
      <c r="AE71" s="40" t="s">
        <v>268</v>
      </c>
      <c r="AF71" s="40">
        <f>IF(Q71="x",1,0)+IF(R71="x",2,0)+IF(S71="x",3,0)+IF(T71="x",3,0)+IF(U71="x",2,0)+IF(V71="x",1,0)+IF(W71="x",3,0)+IF(X71="x",2,0)+IF(Y71="x",1,0)+IF(Z71="x",3,0)+IF(AA71="x",2,0)+IF(AB71="x",1,0)+IF(AC71="x",3,0)+IF(AD71="x",2,0)+IF(AE71="x",1,0)+(VLOOKUP(P71,[7]LISTA!$H$2:$J$5,3,FALSE))</f>
        <v>6</v>
      </c>
      <c r="AG71" s="43" t="str">
        <f t="shared" si="0"/>
        <v>Moderado</v>
      </c>
    </row>
    <row r="72" spans="1:33" ht="178.5" x14ac:dyDescent="0.2">
      <c r="A72" s="20">
        <v>63</v>
      </c>
      <c r="B72" s="40" t="s">
        <v>130</v>
      </c>
      <c r="C72" s="40" t="s">
        <v>598</v>
      </c>
      <c r="D72" s="40" t="s">
        <v>90</v>
      </c>
      <c r="E72" s="105" t="s">
        <v>612</v>
      </c>
      <c r="F72" s="106" t="s">
        <v>613</v>
      </c>
      <c r="G72" s="96" t="s">
        <v>477</v>
      </c>
      <c r="H72" s="40" t="s">
        <v>478</v>
      </c>
      <c r="I72" s="40" t="s">
        <v>479</v>
      </c>
      <c r="J72" s="40" t="s">
        <v>268</v>
      </c>
      <c r="K72" s="40" t="s">
        <v>268</v>
      </c>
      <c r="L72" s="40" t="s">
        <v>480</v>
      </c>
      <c r="M72" s="40" t="s">
        <v>481</v>
      </c>
      <c r="N72" s="40" t="s">
        <v>175</v>
      </c>
      <c r="O72" s="40" t="s">
        <v>157</v>
      </c>
      <c r="P72" s="40" t="s">
        <v>16</v>
      </c>
      <c r="Q72" s="97" t="s">
        <v>268</v>
      </c>
      <c r="R72" s="97"/>
      <c r="S72" s="97"/>
      <c r="T72" s="40"/>
      <c r="U72" s="40" t="s">
        <v>268</v>
      </c>
      <c r="V72" s="40"/>
      <c r="W72" s="40"/>
      <c r="X72" s="40"/>
      <c r="Y72" s="40" t="s">
        <v>268</v>
      </c>
      <c r="Z72" s="40"/>
      <c r="AA72" s="40"/>
      <c r="AB72" s="40" t="s">
        <v>268</v>
      </c>
      <c r="AC72" s="40"/>
      <c r="AD72" s="40"/>
      <c r="AE72" s="40" t="s">
        <v>268</v>
      </c>
      <c r="AF72" s="40">
        <f>IF(Q72="x",1,0)+IF(R72="x",2,0)+IF(S72="x",3,0)+IF(T72="x",3,0)+IF(U72="x",2,0)+IF(V72="x",1,0)+IF(W72="x",3,0)+IF(X72="x",2,0)+IF(Y72="x",1,0)+IF(Z72="x",3,0)+IF(AA72="x",2,0)+IF(AB72="x",1,0)+IF(AC72="x",3,0)+IF(AD72="x",2,0)+IF(AE72="x",1,0)+(VLOOKUP(P72,[7]LISTA!$H$2:$J$5,3,FALSE))</f>
        <v>5</v>
      </c>
      <c r="AG72" s="43" t="str">
        <f t="shared" si="0"/>
        <v>Bajo</v>
      </c>
    </row>
    <row r="73" spans="1:33" ht="178.5" x14ac:dyDescent="0.2">
      <c r="A73" s="40">
        <v>64</v>
      </c>
      <c r="B73" s="40" t="s">
        <v>130</v>
      </c>
      <c r="C73" s="40" t="s">
        <v>598</v>
      </c>
      <c r="D73" s="40" t="s">
        <v>90</v>
      </c>
      <c r="E73" s="105" t="s">
        <v>614</v>
      </c>
      <c r="F73" s="106" t="s">
        <v>615</v>
      </c>
      <c r="G73" s="96" t="s">
        <v>477</v>
      </c>
      <c r="H73" s="40" t="s">
        <v>478</v>
      </c>
      <c r="I73" s="40" t="s">
        <v>479</v>
      </c>
      <c r="J73" s="40" t="s">
        <v>268</v>
      </c>
      <c r="K73" s="40" t="s">
        <v>268</v>
      </c>
      <c r="L73" s="40" t="s">
        <v>480</v>
      </c>
      <c r="M73" s="40" t="s">
        <v>481</v>
      </c>
      <c r="N73" s="40" t="s">
        <v>175</v>
      </c>
      <c r="O73" s="40" t="s">
        <v>157</v>
      </c>
      <c r="P73" s="40" t="s">
        <v>16</v>
      </c>
      <c r="Q73" s="97" t="s">
        <v>268</v>
      </c>
      <c r="R73" s="97"/>
      <c r="S73" s="97"/>
      <c r="T73" s="40"/>
      <c r="U73" s="40" t="s">
        <v>268</v>
      </c>
      <c r="V73" s="40"/>
      <c r="W73" s="40"/>
      <c r="X73" s="40"/>
      <c r="Y73" s="40" t="s">
        <v>268</v>
      </c>
      <c r="Z73" s="40"/>
      <c r="AA73" s="40"/>
      <c r="AB73" s="40" t="s">
        <v>268</v>
      </c>
      <c r="AC73" s="40"/>
      <c r="AD73" s="40"/>
      <c r="AE73" s="40" t="s">
        <v>268</v>
      </c>
      <c r="AF73" s="40">
        <f>IF(Q73="x",1,0)+IF(R73="x",2,0)+IF(S73="x",3,0)+IF(T73="x",3,0)+IF(U73="x",2,0)+IF(V73="x",1,0)+IF(W73="x",3,0)+IF(X73="x",2,0)+IF(Y73="x",1,0)+IF(Z73="x",3,0)+IF(AA73="x",2,0)+IF(AB73="x",1,0)+IF(AC73="x",3,0)+IF(AD73="x",2,0)+IF(AE73="x",1,0)+(VLOOKUP(P73,[7]LISTA!$H$2:$J$5,3,FALSE))</f>
        <v>5</v>
      </c>
      <c r="AG73" s="43" t="str">
        <f t="shared" si="0"/>
        <v>Bajo</v>
      </c>
    </row>
    <row r="74" spans="1:33" ht="178.5" x14ac:dyDescent="0.2">
      <c r="A74" s="20">
        <v>65</v>
      </c>
      <c r="B74" s="40" t="s">
        <v>130</v>
      </c>
      <c r="C74" s="40" t="s">
        <v>598</v>
      </c>
      <c r="D74" s="40" t="s">
        <v>90</v>
      </c>
      <c r="E74" s="105" t="s">
        <v>616</v>
      </c>
      <c r="F74" s="106" t="s">
        <v>617</v>
      </c>
      <c r="G74" s="96" t="s">
        <v>477</v>
      </c>
      <c r="H74" s="40" t="s">
        <v>478</v>
      </c>
      <c r="I74" s="40" t="s">
        <v>479</v>
      </c>
      <c r="J74" s="40"/>
      <c r="K74" s="40" t="s">
        <v>268</v>
      </c>
      <c r="L74" s="40" t="s">
        <v>480</v>
      </c>
      <c r="M74" s="40" t="s">
        <v>481</v>
      </c>
      <c r="N74" s="40" t="s">
        <v>175</v>
      </c>
      <c r="O74" s="40" t="s">
        <v>157</v>
      </c>
      <c r="P74" s="40" t="s">
        <v>15</v>
      </c>
      <c r="Q74" s="97"/>
      <c r="R74" s="97"/>
      <c r="S74" s="97" t="s">
        <v>268</v>
      </c>
      <c r="T74" s="40"/>
      <c r="U74" s="40" t="s">
        <v>268</v>
      </c>
      <c r="V74" s="40"/>
      <c r="W74" s="40"/>
      <c r="X74" s="40"/>
      <c r="Y74" s="40" t="s">
        <v>268</v>
      </c>
      <c r="Z74" s="40"/>
      <c r="AA74" s="40"/>
      <c r="AB74" s="40" t="s">
        <v>268</v>
      </c>
      <c r="AC74" s="40"/>
      <c r="AD74" s="40"/>
      <c r="AE74" s="40" t="s">
        <v>268</v>
      </c>
      <c r="AF74" s="40">
        <f>IF(Q74="x",1,0)+IF(R74="x",2,0)+IF(S74="x",3,0)+IF(T74="x",3,0)+IF(U74="x",2,0)+IF(V74="x",1,0)+IF(W74="x",3,0)+IF(X74="x",2,0)+IF(Y74="x",1,0)+IF(Z74="x",3,0)+IF(AA74="x",2,0)+IF(AB74="x",1,0)+IF(AC74="x",3,0)+IF(AD74="x",2,0)+IF(AE74="x",1,0)+(VLOOKUP(P74,[7]LISTA!$H$2:$J$5,3,FALSE))</f>
        <v>9</v>
      </c>
      <c r="AG74" s="43" t="str">
        <f t="shared" si="0"/>
        <v>Moderado</v>
      </c>
    </row>
    <row r="75" spans="1:33" ht="178.5" x14ac:dyDescent="0.2">
      <c r="A75" s="20">
        <v>66</v>
      </c>
      <c r="B75" s="40" t="s">
        <v>130</v>
      </c>
      <c r="C75" s="40" t="s">
        <v>598</v>
      </c>
      <c r="D75" s="40" t="s">
        <v>90</v>
      </c>
      <c r="E75" s="105" t="s">
        <v>618</v>
      </c>
      <c r="F75" s="106" t="s">
        <v>619</v>
      </c>
      <c r="G75" s="96" t="s">
        <v>477</v>
      </c>
      <c r="H75" s="40" t="s">
        <v>478</v>
      </c>
      <c r="I75" s="40" t="s">
        <v>479</v>
      </c>
      <c r="J75" s="40" t="s">
        <v>268</v>
      </c>
      <c r="K75" s="40" t="s">
        <v>268</v>
      </c>
      <c r="L75" s="40" t="s">
        <v>480</v>
      </c>
      <c r="M75" s="40" t="s">
        <v>481</v>
      </c>
      <c r="N75" s="40" t="s">
        <v>175</v>
      </c>
      <c r="O75" s="40" t="s">
        <v>157</v>
      </c>
      <c r="P75" s="40" t="s">
        <v>15</v>
      </c>
      <c r="Q75" s="97"/>
      <c r="R75" s="97" t="s">
        <v>268</v>
      </c>
      <c r="S75" s="97"/>
      <c r="T75" s="40"/>
      <c r="U75" s="40" t="s">
        <v>268</v>
      </c>
      <c r="V75" s="40"/>
      <c r="W75" s="40"/>
      <c r="X75" s="40"/>
      <c r="Y75" s="40" t="s">
        <v>268</v>
      </c>
      <c r="Z75" s="40"/>
      <c r="AA75" s="40"/>
      <c r="AB75" s="40" t="s">
        <v>268</v>
      </c>
      <c r="AC75" s="40"/>
      <c r="AD75" s="40"/>
      <c r="AE75" s="40" t="s">
        <v>268</v>
      </c>
      <c r="AF75" s="40">
        <f>IF(Q75="x",1,0)+IF(R75="x",2,0)+IF(S75="x",3,0)+IF(T75="x",3,0)+IF(U75="x",2,0)+IF(V75="x",1,0)+IF(W75="x",3,0)+IF(X75="x",2,0)+IF(Y75="x",1,0)+IF(Z75="x",3,0)+IF(AA75="x",2,0)+IF(AB75="x",1,0)+IF(AC75="x",3,0)+IF(AD75="x",2,0)+IF(AE75="x",1,0)+(VLOOKUP(P75,[7]LISTA!$H$2:$J$5,3,FALSE))</f>
        <v>8</v>
      </c>
      <c r="AG75" s="43" t="str">
        <f t="shared" ref="AG75:AG78" si="1">IF(AF75&lt;=5,"Bajo",IF(AF75&gt;=11,"Critico",IF(AF75&lt;=10,"Moderado")))</f>
        <v>Moderado</v>
      </c>
    </row>
    <row r="76" spans="1:33" ht="89.25" x14ac:dyDescent="0.2">
      <c r="A76" s="40">
        <v>67</v>
      </c>
      <c r="B76" s="40" t="s">
        <v>130</v>
      </c>
      <c r="C76" s="40" t="s">
        <v>620</v>
      </c>
      <c r="D76" s="40" t="s">
        <v>90</v>
      </c>
      <c r="E76" s="105" t="s">
        <v>621</v>
      </c>
      <c r="F76" s="106" t="s">
        <v>622</v>
      </c>
      <c r="G76" s="96" t="s">
        <v>477</v>
      </c>
      <c r="H76" s="40" t="s">
        <v>484</v>
      </c>
      <c r="I76" s="40" t="s">
        <v>485</v>
      </c>
      <c r="J76" s="40" t="s">
        <v>268</v>
      </c>
      <c r="K76" s="40" t="s">
        <v>268</v>
      </c>
      <c r="L76" s="40" t="s">
        <v>480</v>
      </c>
      <c r="M76" s="40" t="s">
        <v>481</v>
      </c>
      <c r="N76" s="40" t="s">
        <v>423</v>
      </c>
      <c r="O76" s="40" t="s">
        <v>157</v>
      </c>
      <c r="P76" s="40" t="s">
        <v>16</v>
      </c>
      <c r="Q76" s="97" t="s">
        <v>268</v>
      </c>
      <c r="R76" s="97"/>
      <c r="S76" s="97"/>
      <c r="T76" s="40" t="s">
        <v>268</v>
      </c>
      <c r="U76" s="40"/>
      <c r="V76" s="40"/>
      <c r="W76" s="40"/>
      <c r="X76" s="40"/>
      <c r="Y76" s="40" t="s">
        <v>268</v>
      </c>
      <c r="Z76" s="40"/>
      <c r="AA76" s="40"/>
      <c r="AB76" s="40" t="s">
        <v>268</v>
      </c>
      <c r="AC76" s="40"/>
      <c r="AD76" s="40"/>
      <c r="AE76" s="40" t="s">
        <v>268</v>
      </c>
      <c r="AF76" s="40">
        <f>IF(Q76="x",1,0)+IF(R76="x",2,0)+IF(S76="x",3,0)+IF(T76="x",3,0)+IF(U76="x",2,0)+IF(V76="x",1,0)+IF(W76="x",3,0)+IF(X76="x",2,0)+IF(Y76="x",1,0)+IF(Z76="x",3,0)+IF(AA76="x",2,0)+IF(AB76="x",1,0)+IF(AC76="x",3,0)+IF(AD76="x",2,0)+IF(AE76="x",1,0)+(VLOOKUP(P76,[7]LISTA!$H$2:$J$5,3,FALSE))</f>
        <v>6</v>
      </c>
      <c r="AG76" s="43" t="str">
        <f t="shared" si="1"/>
        <v>Moderado</v>
      </c>
    </row>
    <row r="77" spans="1:33" ht="76.5" x14ac:dyDescent="0.2">
      <c r="A77" s="20">
        <v>68</v>
      </c>
      <c r="B77" s="40" t="s">
        <v>130</v>
      </c>
      <c r="C77" s="40" t="s">
        <v>486</v>
      </c>
      <c r="D77" s="40" t="s">
        <v>623</v>
      </c>
      <c r="E77" s="105" t="s">
        <v>624</v>
      </c>
      <c r="F77" s="106" t="s">
        <v>625</v>
      </c>
      <c r="G77" s="96" t="s">
        <v>477</v>
      </c>
      <c r="H77" s="40" t="s">
        <v>484</v>
      </c>
      <c r="I77" s="40" t="s">
        <v>485</v>
      </c>
      <c r="J77" s="40" t="s">
        <v>268</v>
      </c>
      <c r="K77" s="40" t="s">
        <v>268</v>
      </c>
      <c r="L77" s="40" t="s">
        <v>480</v>
      </c>
      <c r="M77" s="40" t="s">
        <v>481</v>
      </c>
      <c r="N77" s="40" t="s">
        <v>423</v>
      </c>
      <c r="O77" s="40" t="s">
        <v>157</v>
      </c>
      <c r="P77" s="40" t="s">
        <v>16</v>
      </c>
      <c r="Q77" s="97" t="s">
        <v>268</v>
      </c>
      <c r="R77" s="97"/>
      <c r="S77" s="97"/>
      <c r="T77" s="40" t="s">
        <v>268</v>
      </c>
      <c r="U77" s="40"/>
      <c r="V77" s="40"/>
      <c r="W77" s="40"/>
      <c r="X77" s="40"/>
      <c r="Y77" s="40" t="s">
        <v>268</v>
      </c>
      <c r="Z77" s="40"/>
      <c r="AA77" s="40"/>
      <c r="AB77" s="40" t="s">
        <v>268</v>
      </c>
      <c r="AC77" s="40"/>
      <c r="AD77" s="40"/>
      <c r="AE77" s="40" t="s">
        <v>268</v>
      </c>
      <c r="AF77" s="40">
        <f>IF(Q77="x",1,0)+IF(R77="x",2,0)+IF(S77="x",3,0)+IF(T77="x",3,0)+IF(U77="x",2,0)+IF(V77="x",1,0)+IF(W77="x",3,0)+IF(X77="x",2,0)+IF(Y77="x",1,0)+IF(Z77="x",3,0)+IF(AA77="x",2,0)+IF(AB77="x",1,0)+IF(AC77="x",3,0)+IF(AD77="x",2,0)+IF(AE77="x",1,0)+(VLOOKUP(P77,[7]LISTA!$H$2:$J$5,3,FALSE))</f>
        <v>6</v>
      </c>
      <c r="AG77" s="43" t="str">
        <f t="shared" si="1"/>
        <v>Moderado</v>
      </c>
    </row>
    <row r="78" spans="1:33" ht="114.75" x14ac:dyDescent="0.2">
      <c r="A78" s="20">
        <v>69</v>
      </c>
      <c r="B78" s="40" t="s">
        <v>130</v>
      </c>
      <c r="C78" s="40" t="s">
        <v>486</v>
      </c>
      <c r="D78" s="40" t="s">
        <v>623</v>
      </c>
      <c r="E78" s="105" t="s">
        <v>626</v>
      </c>
      <c r="F78" s="106" t="s">
        <v>627</v>
      </c>
      <c r="G78" s="96" t="s">
        <v>477</v>
      </c>
      <c r="H78" s="40" t="s">
        <v>478</v>
      </c>
      <c r="I78" s="40" t="s">
        <v>479</v>
      </c>
      <c r="J78" s="40" t="s">
        <v>268</v>
      </c>
      <c r="K78" s="40" t="s">
        <v>268</v>
      </c>
      <c r="L78" s="40" t="s">
        <v>480</v>
      </c>
      <c r="M78" s="40" t="s">
        <v>481</v>
      </c>
      <c r="N78" s="40" t="s">
        <v>175</v>
      </c>
      <c r="O78" s="40" t="s">
        <v>157</v>
      </c>
      <c r="P78" s="40" t="s">
        <v>16</v>
      </c>
      <c r="Q78" s="97"/>
      <c r="R78" s="97" t="s">
        <v>268</v>
      </c>
      <c r="S78" s="97"/>
      <c r="T78" s="40"/>
      <c r="U78" s="40" t="s">
        <v>268</v>
      </c>
      <c r="V78" s="40"/>
      <c r="W78" s="40"/>
      <c r="X78" s="40"/>
      <c r="Y78" s="40" t="s">
        <v>268</v>
      </c>
      <c r="Z78" s="40"/>
      <c r="AA78" s="40"/>
      <c r="AB78" s="40" t="s">
        <v>268</v>
      </c>
      <c r="AC78" s="40"/>
      <c r="AD78" s="40"/>
      <c r="AE78" s="40" t="s">
        <v>268</v>
      </c>
      <c r="AF78" s="40">
        <f>IF(Q78="x",1,0)+IF(R78="x",2,0)+IF(S78="x",3,0)+IF(T78="x",3,0)+IF(U78="x",2,0)+IF(V78="x",1,0)+IF(W78="x",3,0)+IF(X78="x",2,0)+IF(Y78="x",1,0)+IF(Z78="x",3,0)+IF(AA78="x",2,0)+IF(AB78="x",1,0)+IF(AC78="x",3,0)+IF(AD78="x",2,0)+IF(AE78="x",1,0)+(VLOOKUP(P78,[7]LISTA!$H$2:$J$5,3,FALSE))</f>
        <v>6</v>
      </c>
      <c r="AG78" s="43" t="str">
        <f t="shared" si="1"/>
        <v>Moderado</v>
      </c>
    </row>
    <row r="88" spans="1:208" s="6" customFormat="1" ht="24" customHeight="1" x14ac:dyDescent="0.2">
      <c r="A88" s="176" t="s">
        <v>25</v>
      </c>
      <c r="B88" s="177"/>
      <c r="C88" s="178" t="s">
        <v>43</v>
      </c>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row>
    <row r="89" spans="1:208" s="6" customFormat="1" ht="36" customHeight="1" x14ac:dyDescent="0.2">
      <c r="A89" s="179" t="s">
        <v>33</v>
      </c>
      <c r="B89" s="180"/>
      <c r="C89" s="178" t="s">
        <v>62</v>
      </c>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row>
    <row r="90" spans="1:208" s="6" customFormat="1" x14ac:dyDescent="0.2">
      <c r="A90" s="176" t="s">
        <v>11</v>
      </c>
      <c r="B90" s="177"/>
      <c r="C90" s="178" t="s">
        <v>40</v>
      </c>
      <c r="D90" s="178"/>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row>
    <row r="91" spans="1:208" s="6" customFormat="1" x14ac:dyDescent="0.2">
      <c r="A91" s="179" t="s">
        <v>45</v>
      </c>
      <c r="B91" s="180"/>
      <c r="C91" s="181" t="s">
        <v>52</v>
      </c>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3"/>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row>
    <row r="92" spans="1:208" s="6" customFormat="1" x14ac:dyDescent="0.2">
      <c r="A92" s="176" t="s">
        <v>46</v>
      </c>
      <c r="B92" s="177"/>
      <c r="C92" s="178" t="s">
        <v>53</v>
      </c>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row>
    <row r="93" spans="1:208" s="6" customFormat="1" ht="24" customHeight="1" x14ac:dyDescent="0.2">
      <c r="A93" s="179" t="s">
        <v>28</v>
      </c>
      <c r="B93" s="180"/>
      <c r="C93" s="178" t="s">
        <v>41</v>
      </c>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row>
    <row r="94" spans="1:208" s="6" customFormat="1" ht="24" customHeight="1" x14ac:dyDescent="0.2">
      <c r="A94" s="176" t="s">
        <v>29</v>
      </c>
      <c r="B94" s="177"/>
      <c r="C94" s="178" t="s">
        <v>54</v>
      </c>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row>
    <row r="95" spans="1:208" s="6" customFormat="1" x14ac:dyDescent="0.2">
      <c r="A95" s="179" t="s">
        <v>26</v>
      </c>
      <c r="B95" s="180"/>
      <c r="C95" s="178" t="s">
        <v>42</v>
      </c>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row>
    <row r="96" spans="1:208" s="6" customFormat="1" ht="36" customHeight="1" x14ac:dyDescent="0.2">
      <c r="A96" s="176" t="s">
        <v>30</v>
      </c>
      <c r="B96" s="177"/>
      <c r="C96" s="178" t="s">
        <v>55</v>
      </c>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row>
    <row r="97" spans="1:208" s="6" customFormat="1" x14ac:dyDescent="0.2">
      <c r="A97" s="179" t="s">
        <v>31</v>
      </c>
      <c r="B97" s="180"/>
      <c r="C97" s="178" t="s">
        <v>56</v>
      </c>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row>
    <row r="98" spans="1:208" s="6" customFormat="1" ht="36" customHeight="1" x14ac:dyDescent="0.2">
      <c r="A98" s="176" t="s">
        <v>57</v>
      </c>
      <c r="B98" s="177"/>
      <c r="C98" s="178" t="s">
        <v>63</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row>
    <row r="99" spans="1:208" s="6" customFormat="1" ht="36" customHeight="1" x14ac:dyDescent="0.2">
      <c r="A99" s="184" t="s">
        <v>12</v>
      </c>
      <c r="B99" s="185"/>
      <c r="C99" s="178" t="s">
        <v>13</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row>
    <row r="100" spans="1:208" s="6" customFormat="1" ht="36" customHeight="1" x14ac:dyDescent="0.2">
      <c r="A100" s="186" t="s">
        <v>91</v>
      </c>
      <c r="B100" s="177"/>
      <c r="C100" s="178" t="s">
        <v>83</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row>
    <row r="101" spans="1:208" s="6" customFormat="1" ht="36" customHeight="1" x14ac:dyDescent="0.2">
      <c r="A101" s="187" t="s">
        <v>73</v>
      </c>
      <c r="B101" s="180"/>
      <c r="C101" s="178" t="s">
        <v>74</v>
      </c>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row>
    <row r="102" spans="1:208" s="6" customFormat="1" ht="36" customHeight="1" x14ac:dyDescent="0.2">
      <c r="A102" s="186" t="s">
        <v>72</v>
      </c>
      <c r="B102" s="177"/>
      <c r="C102" s="178" t="s">
        <v>75</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row>
    <row r="103" spans="1:208" s="6" customFormat="1" ht="36" customHeight="1" x14ac:dyDescent="0.2">
      <c r="A103" s="187" t="s">
        <v>76</v>
      </c>
      <c r="B103" s="180"/>
      <c r="C103" s="178" t="s">
        <v>77</v>
      </c>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row>
    <row r="104" spans="1:208" s="6" customFormat="1" ht="36" customHeight="1" x14ac:dyDescent="0.2">
      <c r="A104" s="189" t="s">
        <v>34</v>
      </c>
      <c r="B104" s="185"/>
      <c r="C104" s="178" t="s">
        <v>49</v>
      </c>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row>
    <row r="105" spans="1:208" s="6" customFormat="1" ht="36" customHeight="1" x14ac:dyDescent="0.2">
      <c r="A105" s="179" t="s">
        <v>35</v>
      </c>
      <c r="B105" s="180"/>
      <c r="C105" s="178" t="s">
        <v>59</v>
      </c>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row>
    <row r="106" spans="1:208" s="6" customFormat="1" ht="36" customHeight="1" x14ac:dyDescent="0.2">
      <c r="A106" s="179" t="s">
        <v>36</v>
      </c>
      <c r="B106" s="180"/>
      <c r="C106" s="178" t="s">
        <v>37</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row>
    <row r="107" spans="1:208" s="6" customFormat="1" ht="36" customHeight="1" x14ac:dyDescent="0.2">
      <c r="A107" s="179" t="s">
        <v>38</v>
      </c>
      <c r="B107" s="180"/>
      <c r="C107" s="178" t="s">
        <v>39</v>
      </c>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row>
    <row r="108" spans="1:208" s="6" customFormat="1" ht="36" customHeight="1" x14ac:dyDescent="0.2">
      <c r="A108" s="189" t="s">
        <v>152</v>
      </c>
      <c r="B108" s="185"/>
      <c r="C108" s="178" t="s">
        <v>153</v>
      </c>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row>
    <row r="109" spans="1:208" s="6" customFormat="1" ht="24" customHeight="1" x14ac:dyDescent="0.2">
      <c r="A109" s="189" t="s">
        <v>34</v>
      </c>
      <c r="B109" s="185"/>
      <c r="C109" s="178" t="s">
        <v>84</v>
      </c>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row>
    <row r="110" spans="1:208" s="6" customFormat="1" ht="24" customHeight="1" x14ac:dyDescent="0.2">
      <c r="A110" s="176" t="s">
        <v>23</v>
      </c>
      <c r="B110" s="177"/>
      <c r="C110" s="178" t="s">
        <v>69</v>
      </c>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8"/>
      <c r="AD110" s="178"/>
      <c r="AE110" s="178"/>
      <c r="AF110" s="178"/>
      <c r="AG110" s="178"/>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row>
    <row r="111" spans="1:208" s="6" customFormat="1" ht="36" customHeight="1" x14ac:dyDescent="0.2">
      <c r="A111" s="179" t="s">
        <v>24</v>
      </c>
      <c r="B111" s="180"/>
      <c r="C111" s="178" t="s">
        <v>71</v>
      </c>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c r="Z111" s="178"/>
      <c r="AA111" s="178"/>
      <c r="AB111" s="178"/>
      <c r="AC111" s="178"/>
      <c r="AD111" s="178"/>
      <c r="AE111" s="178"/>
      <c r="AF111" s="178"/>
      <c r="AG111" s="178"/>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row>
    <row r="112" spans="1:208" s="6" customFormat="1" ht="24" customHeight="1" x14ac:dyDescent="0.2">
      <c r="A112" s="176" t="s">
        <v>0</v>
      </c>
      <c r="B112" s="177"/>
      <c r="C112" s="178" t="s">
        <v>58</v>
      </c>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row>
    <row r="113" spans="1:208" s="6" customFormat="1" ht="24" customHeight="1" x14ac:dyDescent="0.2">
      <c r="A113" s="188" t="s">
        <v>44</v>
      </c>
      <c r="B113" s="188"/>
      <c r="C113" s="178" t="s">
        <v>50</v>
      </c>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row>
  </sheetData>
  <sheetProtection algorithmName="SHA-512" hashValue="cEscn8A/kf0VT55xgLygaeJ0+r5ZBP8byyWq2Muob8U7ltDnOdzNyK0fc52/mAyI3jZxJ7DoVzQFZhJaUAQzlw==" saltValue="72K+w3laUC2wRa3hRmMMWg==" spinCount="100000" sheet="1" objects="1" scenarios="1"/>
  <mergeCells count="83">
    <mergeCell ref="A111:B111"/>
    <mergeCell ref="C111:AG111"/>
    <mergeCell ref="A112:B112"/>
    <mergeCell ref="C112:AG112"/>
    <mergeCell ref="A113:B113"/>
    <mergeCell ref="C113:AG113"/>
    <mergeCell ref="A108:B108"/>
    <mergeCell ref="C108:AG108"/>
    <mergeCell ref="A109:B109"/>
    <mergeCell ref="C109:AG109"/>
    <mergeCell ref="A110:B110"/>
    <mergeCell ref="C110:AG110"/>
    <mergeCell ref="A105:B105"/>
    <mergeCell ref="C105:AG105"/>
    <mergeCell ref="A106:B106"/>
    <mergeCell ref="C106:AG106"/>
    <mergeCell ref="A107:B107"/>
    <mergeCell ref="C107:AG107"/>
    <mergeCell ref="A102:B102"/>
    <mergeCell ref="C102:AG102"/>
    <mergeCell ref="A103:B103"/>
    <mergeCell ref="C103:AG103"/>
    <mergeCell ref="A104:B104"/>
    <mergeCell ref="C104:AG104"/>
    <mergeCell ref="A99:B99"/>
    <mergeCell ref="C99:AG99"/>
    <mergeCell ref="A100:B100"/>
    <mergeCell ref="C100:AG100"/>
    <mergeCell ref="A101:B101"/>
    <mergeCell ref="C101:AG101"/>
    <mergeCell ref="A96:B96"/>
    <mergeCell ref="C96:AG96"/>
    <mergeCell ref="A97:B97"/>
    <mergeCell ref="C97:AG97"/>
    <mergeCell ref="A98:B98"/>
    <mergeCell ref="C98:AG98"/>
    <mergeCell ref="A93:B93"/>
    <mergeCell ref="C93:AG93"/>
    <mergeCell ref="A94:B94"/>
    <mergeCell ref="C94:AG94"/>
    <mergeCell ref="A95:B95"/>
    <mergeCell ref="C95:AG95"/>
    <mergeCell ref="A90:B90"/>
    <mergeCell ref="C90:AG90"/>
    <mergeCell ref="A91:B91"/>
    <mergeCell ref="C91:AG91"/>
    <mergeCell ref="A92:B92"/>
    <mergeCell ref="C92:AG92"/>
    <mergeCell ref="AC8:AE8"/>
    <mergeCell ref="AF8:AF9"/>
    <mergeCell ref="AG8:AG9"/>
    <mergeCell ref="A88:B88"/>
    <mergeCell ref="C88:AG88"/>
    <mergeCell ref="C8:C9"/>
    <mergeCell ref="D8:D9"/>
    <mergeCell ref="E8:E9"/>
    <mergeCell ref="A89:B89"/>
    <mergeCell ref="C89:AG89"/>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55" priority="2" operator="containsText" text="Bajo">
      <formula>NOT(ISERROR(SEARCH("Bajo",AG1)))</formula>
    </cfRule>
    <cfRule type="containsText" dxfId="54" priority="3" operator="containsText" text="Moderado">
      <formula>NOT(ISERROR(SEARCH("Moderado",AG1)))</formula>
    </cfRule>
    <cfRule type="containsText" dxfId="53" priority="4" operator="containsText" text="Critico">
      <formula>NOT(ISERROR(SEARCH("Critico",AG1)))</formula>
    </cfRule>
  </conditionalFormatting>
  <conditionalFormatting sqref="AF10:AF78">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78">
      <formula1>FORMATO</formula1>
    </dataValidation>
    <dataValidation type="list" allowBlank="1" showInputMessage="1" showErrorMessage="1" sqref="O10:O78">
      <formula1 xml:space="preserve"> Responsables</formula1>
    </dataValidation>
    <dataValidation type="list" allowBlank="1" showInputMessage="1" showErrorMessage="1" sqref="G10:G78">
      <formula1>Idioma</formula1>
    </dataValidation>
    <dataValidation type="list" allowBlank="1" showInputMessage="1" showErrorMessage="1" sqref="B10:B78">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[7]LISTA!#REF!</xm:f>
          </x14:formula1>
          <xm:sqref>H10:H78</xm:sqref>
        </x14:dataValidation>
        <x14:dataValidation type="list" allowBlank="1" showInputMessage="1" showErrorMessage="1">
          <x14:formula1>
            <xm:f>[7]LISTA!#REF!</xm:f>
          </x14:formula1>
          <xm:sqref>N10:N78</xm:sqref>
        </x14:dataValidation>
        <x14:dataValidation type="list" allowBlank="1" showInputMessage="1" showErrorMessage="1">
          <x14:formula1>
            <xm:f>[7]LISTA!#REF!</xm:f>
          </x14:formula1>
          <xm:sqref>M10:M78</xm:sqref>
        </x14:dataValidation>
        <x14:dataValidation type="list" allowBlank="1" showInputMessage="1" showErrorMessage="1">
          <x14:formula1>
            <xm:f>[7]LISTA!#REF!</xm:f>
          </x14:formula1>
          <xm:sqref>P10:P78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57"/>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63.75" x14ac:dyDescent="0.2">
      <c r="A10" s="40">
        <v>1</v>
      </c>
      <c r="B10" s="40" t="s">
        <v>131</v>
      </c>
      <c r="C10" s="40" t="s">
        <v>628</v>
      </c>
      <c r="D10" s="40" t="s">
        <v>90</v>
      </c>
      <c r="E10" s="105" t="s">
        <v>629</v>
      </c>
      <c r="F10" s="106" t="s">
        <v>630</v>
      </c>
      <c r="G10" s="96" t="s">
        <v>477</v>
      </c>
      <c r="H10" s="40" t="s">
        <v>631</v>
      </c>
      <c r="I10" s="40" t="s">
        <v>118</v>
      </c>
      <c r="J10" s="40" t="s">
        <v>268</v>
      </c>
      <c r="K10" s="40" t="s">
        <v>268</v>
      </c>
      <c r="L10" s="40" t="s">
        <v>632</v>
      </c>
      <c r="M10" s="40" t="s">
        <v>633</v>
      </c>
      <c r="N10" s="40" t="s">
        <v>175</v>
      </c>
      <c r="O10" s="40" t="s">
        <v>157</v>
      </c>
      <c r="P10" s="40" t="s">
        <v>16</v>
      </c>
      <c r="Q10" s="97" t="s">
        <v>268</v>
      </c>
      <c r="R10" s="97"/>
      <c r="S10" s="97"/>
      <c r="T10" s="40" t="s">
        <v>268</v>
      </c>
      <c r="U10" s="40"/>
      <c r="V10" s="40"/>
      <c r="W10" s="40"/>
      <c r="X10" s="40"/>
      <c r="Y10" s="40" t="s">
        <v>268</v>
      </c>
      <c r="Z10" s="40"/>
      <c r="AA10" s="40" t="s">
        <v>268</v>
      </c>
      <c r="AB10" s="40"/>
      <c r="AC10" s="40"/>
      <c r="AD10" s="40"/>
      <c r="AE10" s="40" t="s">
        <v>268</v>
      </c>
      <c r="AF10" s="40">
        <f>IF(Q10="x",1,0)+IF(R10="x",2,0)+IF(S10="x",3,0)+IF(T10="x",3,0)+IF(U10="x",2,0)+IF(V10="x",1,0)+IF(W10="x",3,0)+IF(X10="x",2,0)+IF(Y10="x",1,0)+IF(Z10="x",3,0)+IF(AA10="x",2,0)+IF(AB10="x",1,0)+IF(AC10="x",3,0)+IF(AD10="x",2,0)+IF(AE10="x",1,0)+(VLOOKUP(P10,[8]LISTA!$H$2:$J$5,3,FALSE))</f>
        <v>7</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102" x14ac:dyDescent="0.2">
      <c r="A11" s="20">
        <v>2</v>
      </c>
      <c r="B11" s="40" t="s">
        <v>131</v>
      </c>
      <c r="C11" s="40" t="s">
        <v>628</v>
      </c>
      <c r="D11" s="40" t="s">
        <v>634</v>
      </c>
      <c r="E11" s="105" t="s">
        <v>635</v>
      </c>
      <c r="F11" s="106" t="s">
        <v>636</v>
      </c>
      <c r="G11" s="96" t="s">
        <v>477</v>
      </c>
      <c r="H11" s="40" t="s">
        <v>631</v>
      </c>
      <c r="I11" s="40" t="s">
        <v>415</v>
      </c>
      <c r="J11" s="40"/>
      <c r="K11" s="40" t="s">
        <v>268</v>
      </c>
      <c r="L11" s="40" t="s">
        <v>632</v>
      </c>
      <c r="M11" s="40" t="s">
        <v>633</v>
      </c>
      <c r="N11" s="40" t="s">
        <v>175</v>
      </c>
      <c r="O11" s="40" t="s">
        <v>157</v>
      </c>
      <c r="P11" s="40" t="s">
        <v>16</v>
      </c>
      <c r="Q11" s="97"/>
      <c r="R11" s="97"/>
      <c r="S11" s="97" t="s">
        <v>268</v>
      </c>
      <c r="T11" s="40" t="s">
        <v>268</v>
      </c>
      <c r="U11" s="40"/>
      <c r="V11" s="40"/>
      <c r="W11" s="40"/>
      <c r="X11" s="40" t="s">
        <v>268</v>
      </c>
      <c r="Y11" s="40"/>
      <c r="Z11" s="40"/>
      <c r="AA11" s="40"/>
      <c r="AB11" s="40" t="s">
        <v>268</v>
      </c>
      <c r="AC11" s="40"/>
      <c r="AD11" s="40"/>
      <c r="AE11" s="40" t="s">
        <v>268</v>
      </c>
      <c r="AF11" s="40">
        <f>IF(Q11="x",1,0)+IF(R11="x",2,0)+IF(S11="x",3,0)+IF(T11="x",3,0)+IF(U11="x",2,0)+IF(V11="x",1,0)+IF(W11="x",3,0)+IF(X11="x",2,0)+IF(Y11="x",1,0)+IF(Z11="x",3,0)+IF(AA11="x",2,0)+IF(AB11="x",1,0)+IF(AC11="x",3,0)+IF(AD11="x",2,0)+IF(AE11="x",1,0)+(VLOOKUP(P11,[8]LISTA!$H$2:$J$5,3,FALSE))</f>
        <v>9</v>
      </c>
      <c r="AG11" s="43" t="str">
        <f t="shared" ref="AG11:AG28"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20">
        <v>3</v>
      </c>
      <c r="B12" s="40" t="s">
        <v>131</v>
      </c>
      <c r="C12" s="40" t="s">
        <v>628</v>
      </c>
      <c r="D12" s="40" t="s">
        <v>634</v>
      </c>
      <c r="E12" s="105" t="s">
        <v>637</v>
      </c>
      <c r="F12" s="106" t="s">
        <v>638</v>
      </c>
      <c r="G12" s="96" t="s">
        <v>477</v>
      </c>
      <c r="H12" s="40" t="s">
        <v>631</v>
      </c>
      <c r="I12" s="40" t="s">
        <v>118</v>
      </c>
      <c r="J12" s="40"/>
      <c r="K12" s="40" t="s">
        <v>268</v>
      </c>
      <c r="L12" s="40" t="s">
        <v>632</v>
      </c>
      <c r="M12" s="40" t="s">
        <v>633</v>
      </c>
      <c r="N12" s="40" t="s">
        <v>175</v>
      </c>
      <c r="O12" s="40" t="s">
        <v>157</v>
      </c>
      <c r="P12" s="40" t="s">
        <v>16</v>
      </c>
      <c r="Q12" s="97"/>
      <c r="R12" s="97"/>
      <c r="S12" s="97" t="s">
        <v>268</v>
      </c>
      <c r="T12" s="40" t="s">
        <v>268</v>
      </c>
      <c r="U12" s="40"/>
      <c r="V12" s="40"/>
      <c r="W12" s="40"/>
      <c r="X12" s="40" t="s">
        <v>268</v>
      </c>
      <c r="Y12" s="40"/>
      <c r="Z12" s="40"/>
      <c r="AA12" s="40" t="s">
        <v>268</v>
      </c>
      <c r="AB12" s="40"/>
      <c r="AC12" s="40"/>
      <c r="AD12" s="40"/>
      <c r="AE12" s="40" t="s">
        <v>268</v>
      </c>
      <c r="AF12" s="40">
        <f>IF(Q12="x",1,0)+IF(R12="x",2,0)+IF(S12="x",3,0)+IF(T12="x",3,0)+IF(U12="x",2,0)+IF(V12="x",1,0)+IF(W12="x",3,0)+IF(X12="x",2,0)+IF(Y12="x",1,0)+IF(Z12="x",3,0)+IF(AA12="x",2,0)+IF(AB12="x",1,0)+IF(AC12="x",3,0)+IF(AD12="x",2,0)+IF(AE12="x",1,0)+(VLOOKUP(P12,[8]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131</v>
      </c>
      <c r="C13" s="40" t="s">
        <v>628</v>
      </c>
      <c r="D13" s="40" t="s">
        <v>634</v>
      </c>
      <c r="E13" s="105" t="s">
        <v>639</v>
      </c>
      <c r="F13" s="106" t="s">
        <v>640</v>
      </c>
      <c r="G13" s="96" t="s">
        <v>477</v>
      </c>
      <c r="H13" s="40" t="s">
        <v>631</v>
      </c>
      <c r="I13" s="40" t="s">
        <v>118</v>
      </c>
      <c r="J13" s="40"/>
      <c r="K13" s="40" t="s">
        <v>268</v>
      </c>
      <c r="L13" s="40" t="s">
        <v>632</v>
      </c>
      <c r="M13" s="40" t="s">
        <v>633</v>
      </c>
      <c r="N13" s="40" t="s">
        <v>175</v>
      </c>
      <c r="O13" s="40" t="s">
        <v>157</v>
      </c>
      <c r="P13" s="40" t="s">
        <v>16</v>
      </c>
      <c r="Q13" s="97"/>
      <c r="R13" s="97"/>
      <c r="S13" s="97" t="s">
        <v>268</v>
      </c>
      <c r="T13" s="40" t="s">
        <v>268</v>
      </c>
      <c r="U13" s="40"/>
      <c r="V13" s="40"/>
      <c r="W13" s="40"/>
      <c r="X13" s="40" t="s">
        <v>268</v>
      </c>
      <c r="Y13" s="40"/>
      <c r="Z13" s="40"/>
      <c r="AA13" s="40" t="s">
        <v>268</v>
      </c>
      <c r="AB13" s="40"/>
      <c r="AC13" s="40"/>
      <c r="AD13" s="40"/>
      <c r="AE13" s="40" t="s">
        <v>268</v>
      </c>
      <c r="AF13" s="40">
        <f>IF(Q13="x",1,0)+IF(R13="x",2,0)+IF(S13="x",3,0)+IF(T13="x",3,0)+IF(U13="x",2,0)+IF(V13="x",1,0)+IF(W13="x",3,0)+IF(X13="x",2,0)+IF(Y13="x",1,0)+IF(Z13="x",3,0)+IF(AA13="x",2,0)+IF(AB13="x",1,0)+IF(AC13="x",3,0)+IF(AD13="x",2,0)+IF(AE13="x",1,0)+(VLOOKUP(P13,[8]LISTA!$H$2:$J$5,3,FALSE))</f>
        <v>10</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40">
        <v>5</v>
      </c>
      <c r="B14" s="40" t="s">
        <v>131</v>
      </c>
      <c r="C14" s="40" t="s">
        <v>628</v>
      </c>
      <c r="D14" s="40" t="s">
        <v>634</v>
      </c>
      <c r="E14" s="105" t="s">
        <v>641</v>
      </c>
      <c r="F14" s="106" t="s">
        <v>642</v>
      </c>
      <c r="G14" s="96" t="s">
        <v>477</v>
      </c>
      <c r="H14" s="40" t="s">
        <v>631</v>
      </c>
      <c r="I14" s="40" t="s">
        <v>118</v>
      </c>
      <c r="J14" s="40" t="s">
        <v>268</v>
      </c>
      <c r="K14" s="40" t="s">
        <v>268</v>
      </c>
      <c r="L14" s="40" t="s">
        <v>632</v>
      </c>
      <c r="M14" s="40" t="s">
        <v>633</v>
      </c>
      <c r="N14" s="40" t="s">
        <v>175</v>
      </c>
      <c r="O14" s="40" t="s">
        <v>157</v>
      </c>
      <c r="P14" s="40" t="s">
        <v>16</v>
      </c>
      <c r="Q14" s="97"/>
      <c r="R14" s="97"/>
      <c r="S14" s="97" t="s">
        <v>268</v>
      </c>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[8]LISTA!$H$2:$J$5,3,FALSE))</f>
        <v>7</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131</v>
      </c>
      <c r="C15" s="40" t="s">
        <v>628</v>
      </c>
      <c r="D15" s="40" t="s">
        <v>634</v>
      </c>
      <c r="E15" s="105" t="s">
        <v>643</v>
      </c>
      <c r="F15" s="106" t="s">
        <v>644</v>
      </c>
      <c r="G15" s="96" t="s">
        <v>477</v>
      </c>
      <c r="H15" s="40" t="s">
        <v>631</v>
      </c>
      <c r="I15" s="40" t="s">
        <v>118</v>
      </c>
      <c r="J15" s="40"/>
      <c r="K15" s="40" t="s">
        <v>268</v>
      </c>
      <c r="L15" s="40" t="s">
        <v>632</v>
      </c>
      <c r="M15" s="40" t="s">
        <v>633</v>
      </c>
      <c r="N15" s="40" t="s">
        <v>175</v>
      </c>
      <c r="O15" s="40" t="s">
        <v>157</v>
      </c>
      <c r="P15" s="40" t="s">
        <v>16</v>
      </c>
      <c r="Q15" s="97"/>
      <c r="R15" s="97" t="s">
        <v>268</v>
      </c>
      <c r="S15" s="97"/>
      <c r="T15" s="40"/>
      <c r="U15" s="40" t="s">
        <v>268</v>
      </c>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[8]LISTA!$H$2:$J$5,3,FALSE))</f>
        <v>6</v>
      </c>
      <c r="AG15" s="43" t="str">
        <f t="shared" si="0"/>
        <v>Moderado</v>
      </c>
    </row>
    <row r="16" spans="1:208" s="24" customFormat="1" ht="37.5" customHeight="1" x14ac:dyDescent="0.2">
      <c r="A16" s="20">
        <v>7</v>
      </c>
      <c r="B16" s="40" t="s">
        <v>131</v>
      </c>
      <c r="C16" s="40" t="s">
        <v>645</v>
      </c>
      <c r="D16" s="40" t="s">
        <v>634</v>
      </c>
      <c r="E16" s="105" t="s">
        <v>646</v>
      </c>
      <c r="F16" s="106" t="s">
        <v>644</v>
      </c>
      <c r="G16" s="96" t="s">
        <v>477</v>
      </c>
      <c r="H16" s="40" t="s">
        <v>631</v>
      </c>
      <c r="I16" s="40" t="s">
        <v>118</v>
      </c>
      <c r="J16" s="40" t="s">
        <v>268</v>
      </c>
      <c r="K16" s="40" t="s">
        <v>268</v>
      </c>
      <c r="L16" s="40" t="s">
        <v>647</v>
      </c>
      <c r="M16" s="40" t="s">
        <v>633</v>
      </c>
      <c r="N16" s="40" t="s">
        <v>175</v>
      </c>
      <c r="O16" s="40" t="s">
        <v>157</v>
      </c>
      <c r="P16" s="40" t="s">
        <v>16</v>
      </c>
      <c r="Q16" s="97" t="s">
        <v>268</v>
      </c>
      <c r="R16" s="97"/>
      <c r="S16" s="97"/>
      <c r="T16" s="40"/>
      <c r="U16" s="40" t="s">
        <v>268</v>
      </c>
      <c r="V16" s="40"/>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[8]LISTA!$H$2:$J$5,3,FALSE))</f>
        <v>5</v>
      </c>
      <c r="AG16" s="43" t="str">
        <f t="shared" si="0"/>
        <v>Bajo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40">
        <v>8</v>
      </c>
      <c r="B17" s="40" t="s">
        <v>131</v>
      </c>
      <c r="C17" s="40" t="s">
        <v>645</v>
      </c>
      <c r="D17" s="40" t="s">
        <v>634</v>
      </c>
      <c r="E17" s="105" t="s">
        <v>645</v>
      </c>
      <c r="F17" s="106" t="s">
        <v>648</v>
      </c>
      <c r="G17" s="96" t="s">
        <v>477</v>
      </c>
      <c r="H17" s="40" t="s">
        <v>92</v>
      </c>
      <c r="I17" s="40" t="s">
        <v>118</v>
      </c>
      <c r="J17" s="40" t="s">
        <v>268</v>
      </c>
      <c r="K17" s="40" t="s">
        <v>268</v>
      </c>
      <c r="L17" s="40" t="s">
        <v>647</v>
      </c>
      <c r="M17" s="40" t="s">
        <v>633</v>
      </c>
      <c r="N17" s="40" t="s">
        <v>175</v>
      </c>
      <c r="O17" s="40" t="s">
        <v>157</v>
      </c>
      <c r="P17" s="40" t="s">
        <v>16</v>
      </c>
      <c r="Q17" s="97" t="s">
        <v>268</v>
      </c>
      <c r="R17" s="97"/>
      <c r="S17" s="97"/>
      <c r="T17" s="40"/>
      <c r="U17" s="40" t="s">
        <v>268</v>
      </c>
      <c r="V17" s="40"/>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[8]LISTA!$H$2:$J$5,3,FALSE))</f>
        <v>5</v>
      </c>
      <c r="AG17" s="43" t="str">
        <f t="shared" si="0"/>
        <v>Bajo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40">
        <v>9</v>
      </c>
      <c r="B18" s="40" t="s">
        <v>131</v>
      </c>
      <c r="C18" s="40" t="s">
        <v>192</v>
      </c>
      <c r="D18" s="40" t="s">
        <v>649</v>
      </c>
      <c r="E18" s="105" t="s">
        <v>506</v>
      </c>
      <c r="F18" s="106" t="s">
        <v>650</v>
      </c>
      <c r="G18" s="96" t="s">
        <v>477</v>
      </c>
      <c r="H18" s="40" t="s">
        <v>631</v>
      </c>
      <c r="I18" s="40" t="s">
        <v>118</v>
      </c>
      <c r="J18" s="40"/>
      <c r="K18" s="40" t="s">
        <v>268</v>
      </c>
      <c r="L18" s="40" t="s">
        <v>632</v>
      </c>
      <c r="M18" s="40" t="s">
        <v>633</v>
      </c>
      <c r="N18" s="40" t="s">
        <v>175</v>
      </c>
      <c r="O18" s="40" t="s">
        <v>157</v>
      </c>
      <c r="P18" s="40" t="s">
        <v>15</v>
      </c>
      <c r="Q18" s="97"/>
      <c r="R18" s="97"/>
      <c r="S18" s="97" t="s">
        <v>268</v>
      </c>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[8]LISTA!$H$2:$J$5,3,FALSE))</f>
        <v>9</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20">
        <v>10</v>
      </c>
      <c r="B19" s="40" t="s">
        <v>131</v>
      </c>
      <c r="C19" s="40" t="s">
        <v>192</v>
      </c>
      <c r="D19" s="40" t="s">
        <v>649</v>
      </c>
      <c r="E19" s="105" t="s">
        <v>552</v>
      </c>
      <c r="F19" s="106" t="s">
        <v>515</v>
      </c>
      <c r="G19" s="96" t="s">
        <v>477</v>
      </c>
      <c r="H19" s="40" t="s">
        <v>631</v>
      </c>
      <c r="I19" s="40" t="s">
        <v>118</v>
      </c>
      <c r="J19" s="40" t="s">
        <v>268</v>
      </c>
      <c r="K19" s="40" t="s">
        <v>268</v>
      </c>
      <c r="L19" s="40" t="s">
        <v>632</v>
      </c>
      <c r="M19" s="40" t="s">
        <v>633</v>
      </c>
      <c r="N19" s="40" t="s">
        <v>175</v>
      </c>
      <c r="O19" s="40" t="s">
        <v>157</v>
      </c>
      <c r="P19" s="40" t="s">
        <v>15</v>
      </c>
      <c r="Q19" s="97"/>
      <c r="R19" s="97" t="s">
        <v>268</v>
      </c>
      <c r="S19" s="97"/>
      <c r="T19" s="40"/>
      <c r="U19" s="40" t="s">
        <v>268</v>
      </c>
      <c r="V19" s="40"/>
      <c r="W19" s="40"/>
      <c r="X19" s="40"/>
      <c r="Y19" s="40" t="s">
        <v>268</v>
      </c>
      <c r="Z19" s="40"/>
      <c r="AA19" s="40"/>
      <c r="AB19" s="40" t="s">
        <v>268</v>
      </c>
      <c r="AC19" s="40"/>
      <c r="AD19" s="40"/>
      <c r="AE19" s="40" t="s">
        <v>268</v>
      </c>
      <c r="AF19" s="40">
        <f>IF(Q19="x",1,0)+IF(R19="x",2,0)+IF(S19="x",3,0)+IF(T19="x",3,0)+IF(U19="x",2,0)+IF(V19="x",1,0)+IF(W19="x",3,0)+IF(X19="x",2,0)+IF(Y19="x",1,0)+IF(Z19="x",3,0)+IF(AA19="x",2,0)+IF(AB19="x",1,0)+IF(AC19="x",3,0)+IF(AD19="x",2,0)+IF(AE19="x",1,0)+(VLOOKUP(P19,[8]LISTA!$H$2:$J$5,3,FALSE))</f>
        <v>8</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131</v>
      </c>
      <c r="C20" s="40" t="s">
        <v>192</v>
      </c>
      <c r="D20" s="40" t="s">
        <v>649</v>
      </c>
      <c r="E20" s="105" t="s">
        <v>651</v>
      </c>
      <c r="F20" s="106" t="s">
        <v>652</v>
      </c>
      <c r="G20" s="96" t="s">
        <v>477</v>
      </c>
      <c r="H20" s="40" t="s">
        <v>631</v>
      </c>
      <c r="I20" s="40" t="s">
        <v>118</v>
      </c>
      <c r="J20" s="40" t="s">
        <v>268</v>
      </c>
      <c r="K20" s="40" t="s">
        <v>268</v>
      </c>
      <c r="L20" s="40" t="s">
        <v>632</v>
      </c>
      <c r="M20" s="40" t="s">
        <v>633</v>
      </c>
      <c r="N20" s="40" t="s">
        <v>175</v>
      </c>
      <c r="O20" s="40" t="s">
        <v>157</v>
      </c>
      <c r="P20" s="40" t="s">
        <v>16</v>
      </c>
      <c r="Q20" s="97"/>
      <c r="R20" s="97" t="s">
        <v>268</v>
      </c>
      <c r="S20" s="97"/>
      <c r="T20" s="40"/>
      <c r="U20" s="40" t="s">
        <v>268</v>
      </c>
      <c r="V20" s="40"/>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[8]LISTA!$H$2:$J$5,3,FALSE))</f>
        <v>6</v>
      </c>
      <c r="AG20" s="43" t="str">
        <f t="shared" si="0"/>
        <v>Moderado</v>
      </c>
    </row>
    <row r="21" spans="1:208" s="24" customFormat="1" ht="37.5" customHeight="1" x14ac:dyDescent="0.2">
      <c r="A21" s="40">
        <v>12</v>
      </c>
      <c r="B21" s="40" t="s">
        <v>131</v>
      </c>
      <c r="C21" s="40" t="s">
        <v>192</v>
      </c>
      <c r="D21" s="40" t="s">
        <v>649</v>
      </c>
      <c r="E21" s="105" t="s">
        <v>653</v>
      </c>
      <c r="F21" s="106" t="s">
        <v>654</v>
      </c>
      <c r="G21" s="96" t="s">
        <v>477</v>
      </c>
      <c r="H21" s="40" t="s">
        <v>655</v>
      </c>
      <c r="I21" s="40" t="s">
        <v>656</v>
      </c>
      <c r="J21" s="40" t="s">
        <v>268</v>
      </c>
      <c r="K21" s="40" t="s">
        <v>268</v>
      </c>
      <c r="L21" s="40" t="s">
        <v>632</v>
      </c>
      <c r="M21" s="40" t="s">
        <v>633</v>
      </c>
      <c r="N21" s="40" t="s">
        <v>423</v>
      </c>
      <c r="O21" s="40" t="s">
        <v>157</v>
      </c>
      <c r="P21" s="40" t="s">
        <v>16</v>
      </c>
      <c r="Q21" s="97" t="s">
        <v>268</v>
      </c>
      <c r="R21" s="97"/>
      <c r="S21" s="97"/>
      <c r="T21" s="40" t="s">
        <v>268</v>
      </c>
      <c r="U21" s="40"/>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[8]LISTA!$H$2:$J$5,3,FALSE))</f>
        <v>6</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131</v>
      </c>
      <c r="C22" s="40" t="s">
        <v>192</v>
      </c>
      <c r="D22" s="40" t="s">
        <v>649</v>
      </c>
      <c r="E22" s="105" t="s">
        <v>657</v>
      </c>
      <c r="F22" s="106" t="s">
        <v>658</v>
      </c>
      <c r="G22" s="96" t="s">
        <v>477</v>
      </c>
      <c r="H22" s="40" t="s">
        <v>631</v>
      </c>
      <c r="I22" s="40" t="s">
        <v>118</v>
      </c>
      <c r="J22" s="40" t="s">
        <v>268</v>
      </c>
      <c r="K22" s="40" t="s">
        <v>268</v>
      </c>
      <c r="L22" s="40" t="s">
        <v>632</v>
      </c>
      <c r="M22" s="40" t="s">
        <v>633</v>
      </c>
      <c r="N22" s="40" t="s">
        <v>175</v>
      </c>
      <c r="O22" s="40" t="s">
        <v>157</v>
      </c>
      <c r="P22" s="40" t="s">
        <v>16</v>
      </c>
      <c r="Q22" s="97"/>
      <c r="R22" s="97" t="s">
        <v>268</v>
      </c>
      <c r="S22" s="97"/>
      <c r="T22" s="40"/>
      <c r="U22" s="40" t="s">
        <v>268</v>
      </c>
      <c r="V22" s="40"/>
      <c r="W22" s="40"/>
      <c r="X22" s="40"/>
      <c r="Y22" s="40" t="s">
        <v>268</v>
      </c>
      <c r="Z22" s="40"/>
      <c r="AA22" s="40"/>
      <c r="AB22" s="40" t="s">
        <v>268</v>
      </c>
      <c r="AC22" s="40"/>
      <c r="AD22" s="40"/>
      <c r="AE22" s="40" t="s">
        <v>268</v>
      </c>
      <c r="AF22" s="40">
        <f>IF(Q22="x",1,0)+IF(R22="x",2,0)+IF(S22="x",3,0)+IF(T22="x",3,0)+IF(U22="x",2,0)+IF(V22="x",1,0)+IF(W22="x",3,0)+IF(X22="x",2,0)+IF(Y22="x",1,0)+IF(Z22="x",3,0)+IF(AA22="x",2,0)+IF(AB22="x",1,0)+IF(AC22="x",3,0)+IF(AD22="x",2,0)+IF(AE22="x",1,0)+(VLOOKUP(P22,[8]LISTA!$H$2:$J$5,3,FALSE))</f>
        <v>6</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131</v>
      </c>
      <c r="C23" s="40" t="s">
        <v>192</v>
      </c>
      <c r="D23" s="40" t="s">
        <v>649</v>
      </c>
      <c r="E23" s="105" t="s">
        <v>659</v>
      </c>
      <c r="F23" s="106" t="s">
        <v>660</v>
      </c>
      <c r="G23" s="96" t="s">
        <v>477</v>
      </c>
      <c r="H23" s="40" t="s">
        <v>631</v>
      </c>
      <c r="I23" s="40" t="s">
        <v>118</v>
      </c>
      <c r="J23" s="40" t="s">
        <v>268</v>
      </c>
      <c r="K23" s="40" t="s">
        <v>268</v>
      </c>
      <c r="L23" s="40" t="s">
        <v>632</v>
      </c>
      <c r="M23" s="40" t="s">
        <v>633</v>
      </c>
      <c r="N23" s="40" t="s">
        <v>423</v>
      </c>
      <c r="O23" s="40" t="s">
        <v>157</v>
      </c>
      <c r="P23" s="40" t="s">
        <v>16</v>
      </c>
      <c r="Q23" s="97" t="s">
        <v>268</v>
      </c>
      <c r="R23" s="97"/>
      <c r="S23" s="97"/>
      <c r="T23" s="40"/>
      <c r="U23" s="40" t="s">
        <v>268</v>
      </c>
      <c r="V23" s="40"/>
      <c r="W23" s="40" t="s">
        <v>268</v>
      </c>
      <c r="X23" s="40"/>
      <c r="Y23" s="40"/>
      <c r="Z23" s="40" t="s">
        <v>268</v>
      </c>
      <c r="AA23" s="40"/>
      <c r="AB23" s="40"/>
      <c r="AC23" s="40" t="s">
        <v>268</v>
      </c>
      <c r="AD23" s="40"/>
      <c r="AE23" s="40"/>
      <c r="AF23" s="40">
        <f>IF(Q23="x",1,0)+IF(R23="x",2,0)+IF(S23="x",3,0)+IF(T23="x",3,0)+IF(U23="x",2,0)+IF(V23="x",1,0)+IF(W23="x",3,0)+IF(X23="x",2,0)+IF(Y23="x",1,0)+IF(Z23="x",3,0)+IF(AA23="x",2,0)+IF(AB23="x",1,0)+IF(AC23="x",3,0)+IF(AD23="x",2,0)+IF(AE23="x",1,0)+(VLOOKUP(P23,[8]LISTA!$H$2:$J$5,3,FALSE))</f>
        <v>11</v>
      </c>
      <c r="AG23" s="43" t="str">
        <f>IF(AF23&lt;=5,"Bajo",IF(AF23&gt;=11,"Critico",IF(AF23&lt;=10,"Moderado")))</f>
        <v>Critico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19" customFormat="1" ht="37.5" customHeight="1" x14ac:dyDescent="0.2">
      <c r="A24" s="20">
        <v>15</v>
      </c>
      <c r="B24" s="40" t="s">
        <v>131</v>
      </c>
      <c r="C24" s="40" t="s">
        <v>192</v>
      </c>
      <c r="D24" s="40" t="s">
        <v>649</v>
      </c>
      <c r="E24" s="105" t="s">
        <v>661</v>
      </c>
      <c r="F24" s="106" t="s">
        <v>662</v>
      </c>
      <c r="G24" s="96" t="s">
        <v>477</v>
      </c>
      <c r="H24" s="40" t="s">
        <v>631</v>
      </c>
      <c r="I24" s="40" t="s">
        <v>118</v>
      </c>
      <c r="J24" s="40" t="s">
        <v>268</v>
      </c>
      <c r="K24" s="40" t="s">
        <v>268</v>
      </c>
      <c r="L24" s="40" t="s">
        <v>632</v>
      </c>
      <c r="M24" s="40" t="s">
        <v>633</v>
      </c>
      <c r="N24" s="40" t="s">
        <v>175</v>
      </c>
      <c r="O24" s="40" t="s">
        <v>157</v>
      </c>
      <c r="P24" s="40" t="s">
        <v>16</v>
      </c>
      <c r="Q24" s="97"/>
      <c r="R24" s="97"/>
      <c r="S24" s="97" t="s">
        <v>268</v>
      </c>
      <c r="T24" s="40" t="s">
        <v>268</v>
      </c>
      <c r="U24" s="40"/>
      <c r="V24" s="40"/>
      <c r="W24" s="40"/>
      <c r="X24" s="40"/>
      <c r="Y24" s="40" t="s">
        <v>268</v>
      </c>
      <c r="Z24" s="40"/>
      <c r="AA24" s="40"/>
      <c r="AB24" s="40" t="s">
        <v>268</v>
      </c>
      <c r="AC24" s="40"/>
      <c r="AD24" s="40"/>
      <c r="AE24" s="40" t="s">
        <v>268</v>
      </c>
      <c r="AF24" s="40">
        <f>IF(Q24="x",1,0)+IF(R24="x",2,0)+IF(S24="x",3,0)+IF(T24="x",3,0)+IF(U24="x",2,0)+IF(V24="x",1,0)+IF(W24="x",3,0)+IF(X24="x",2,0)+IF(Y24="x",1,0)+IF(Z24="x",3,0)+IF(AA24="x",2,0)+IF(AB24="x",1,0)+IF(AC24="x",3,0)+IF(AD24="x",2,0)+IF(AE24="x",1,0)+(VLOOKUP(P24,[8]LISTA!$H$2:$J$5,3,FALSE))</f>
        <v>8</v>
      </c>
      <c r="AG24" s="43" t="str">
        <f t="shared" si="0"/>
        <v>Moderado</v>
      </c>
    </row>
    <row r="25" spans="1:208" s="19" customFormat="1" ht="37.5" customHeight="1" x14ac:dyDescent="0.2">
      <c r="A25" s="40">
        <v>16</v>
      </c>
      <c r="B25" s="40" t="s">
        <v>131</v>
      </c>
      <c r="C25" s="40" t="s">
        <v>415</v>
      </c>
      <c r="D25" s="40" t="s">
        <v>415</v>
      </c>
      <c r="E25" s="105" t="s">
        <v>663</v>
      </c>
      <c r="F25" s="106" t="s">
        <v>664</v>
      </c>
      <c r="G25" s="96" t="s">
        <v>477</v>
      </c>
      <c r="H25" s="40" t="s">
        <v>655</v>
      </c>
      <c r="I25" s="40" t="s">
        <v>118</v>
      </c>
      <c r="J25" s="40" t="s">
        <v>268</v>
      </c>
      <c r="K25" s="40" t="s">
        <v>268</v>
      </c>
      <c r="L25" s="40" t="s">
        <v>665</v>
      </c>
      <c r="M25" s="40" t="s">
        <v>633</v>
      </c>
      <c r="N25" s="40" t="s">
        <v>175</v>
      </c>
      <c r="O25" s="40" t="s">
        <v>157</v>
      </c>
      <c r="P25" s="40" t="s">
        <v>16</v>
      </c>
      <c r="Q25" s="97"/>
      <c r="R25" s="97"/>
      <c r="S25" s="97" t="s">
        <v>268</v>
      </c>
      <c r="T25" s="40"/>
      <c r="U25" s="40" t="s">
        <v>268</v>
      </c>
      <c r="V25" s="40"/>
      <c r="W25" s="40"/>
      <c r="X25" s="40"/>
      <c r="Y25" s="40" t="s">
        <v>268</v>
      </c>
      <c r="Z25" s="40"/>
      <c r="AA25" s="40"/>
      <c r="AB25" s="40" t="s">
        <v>268</v>
      </c>
      <c r="AC25" s="40"/>
      <c r="AD25" s="40"/>
      <c r="AE25" s="40" t="s">
        <v>268</v>
      </c>
      <c r="AF25" s="107">
        <f>IF(Q25="x",1,0)+IF(R25="x",2,0)+IF(S25="x",3,0)+IF(T25="x",3,0)+IF(U25="x",2,0)+IF(V25="x",1,0)+IF(W25="x",3,0)+IF(X25="x",2,0)+IF(Y25="x",1,0)+IF(Z25="x",3,0)+IF(AA25="x",2,0)+IF(AB25="x",1,0)+IF(AC25="x",3,0)+IF(AD25="x",2,0)+IF(AE25="x",1,0)+(VLOOKUP(P25,[8]LISTA!$H$2:$J$5,3,FALSE))</f>
        <v>7</v>
      </c>
      <c r="AG25" s="108" t="str">
        <f t="shared" si="0"/>
        <v>Moderado</v>
      </c>
    </row>
    <row r="26" spans="1:208" ht="25.5" x14ac:dyDescent="0.2">
      <c r="A26" s="40">
        <v>17</v>
      </c>
      <c r="B26" s="40" t="s">
        <v>131</v>
      </c>
      <c r="C26" s="40" t="s">
        <v>415</v>
      </c>
      <c r="D26" s="40" t="s">
        <v>415</v>
      </c>
      <c r="E26" s="105" t="s">
        <v>666</v>
      </c>
      <c r="F26" s="106" t="s">
        <v>667</v>
      </c>
      <c r="G26" s="96" t="s">
        <v>477</v>
      </c>
      <c r="H26" s="40" t="s">
        <v>92</v>
      </c>
      <c r="I26" s="40" t="s">
        <v>415</v>
      </c>
      <c r="J26" s="40"/>
      <c r="K26" s="40" t="s">
        <v>268</v>
      </c>
      <c r="L26" s="40" t="s">
        <v>668</v>
      </c>
      <c r="M26" s="40" t="s">
        <v>73</v>
      </c>
      <c r="N26" s="40" t="s">
        <v>175</v>
      </c>
      <c r="O26" s="40" t="s">
        <v>282</v>
      </c>
      <c r="P26" s="40" t="s">
        <v>16</v>
      </c>
      <c r="Q26" s="97"/>
      <c r="R26" s="97" t="s">
        <v>268</v>
      </c>
      <c r="S26" s="97"/>
      <c r="T26" s="40" t="s">
        <v>268</v>
      </c>
      <c r="U26" s="40"/>
      <c r="V26" s="40"/>
      <c r="W26" s="40" t="s">
        <v>268</v>
      </c>
      <c r="X26" s="40"/>
      <c r="Y26" s="40"/>
      <c r="Z26" s="40" t="s">
        <v>268</v>
      </c>
      <c r="AA26" s="40"/>
      <c r="AB26" s="40"/>
      <c r="AC26" s="40" t="s">
        <v>268</v>
      </c>
      <c r="AD26" s="40"/>
      <c r="AE26" s="40"/>
      <c r="AF26" s="40">
        <f>IF(Q26="x",1,0)+IF(R26="x",2,0)+IF(S26="x",3,0)+IF(T26="x",3,0)+IF(U26="x",2,0)+IF(V26="x",1,0)+IF(W26="x",3,0)+IF(X26="x",2,0)+IF(Y26="x",1,0)+IF(Z26="x",3,0)+IF(AA26="x",2,0)+IF(AB26="x",1,0)+IF(AC26="x",3,0)+IF(AD26="x",2,0)+IF(AE26="x",1,0)+(VLOOKUP(P26,[8]LISTA!$H$2:$J$5,3,FALSE))</f>
        <v>13</v>
      </c>
      <c r="AG26" s="43" t="str">
        <f t="shared" si="0"/>
        <v>Critico</v>
      </c>
    </row>
    <row r="27" spans="1:208" ht="63.75" x14ac:dyDescent="0.2">
      <c r="A27" s="20">
        <v>18</v>
      </c>
      <c r="B27" s="40" t="s">
        <v>131</v>
      </c>
      <c r="C27" s="40" t="s">
        <v>415</v>
      </c>
      <c r="D27" s="40" t="s">
        <v>415</v>
      </c>
      <c r="E27" s="105" t="s">
        <v>669</v>
      </c>
      <c r="F27" s="106" t="s">
        <v>670</v>
      </c>
      <c r="G27" s="96" t="s">
        <v>477</v>
      </c>
      <c r="H27" s="40" t="s">
        <v>655</v>
      </c>
      <c r="I27" s="40" t="s">
        <v>118</v>
      </c>
      <c r="J27" s="40"/>
      <c r="K27" s="40" t="s">
        <v>268</v>
      </c>
      <c r="L27" s="40" t="s">
        <v>632</v>
      </c>
      <c r="M27" s="40" t="s">
        <v>633</v>
      </c>
      <c r="N27" s="40" t="s">
        <v>175</v>
      </c>
      <c r="O27" s="40" t="s">
        <v>157</v>
      </c>
      <c r="P27" s="40" t="s">
        <v>16</v>
      </c>
      <c r="Q27" s="97"/>
      <c r="R27" s="97" t="s">
        <v>268</v>
      </c>
      <c r="S27" s="97"/>
      <c r="T27" s="40"/>
      <c r="U27" s="40" t="s">
        <v>268</v>
      </c>
      <c r="V27" s="40"/>
      <c r="W27" s="40"/>
      <c r="X27" s="40"/>
      <c r="Y27" s="40" t="s">
        <v>268</v>
      </c>
      <c r="Z27" s="40"/>
      <c r="AA27" s="40"/>
      <c r="AB27" s="40" t="s">
        <v>268</v>
      </c>
      <c r="AC27" s="40"/>
      <c r="AD27" s="40"/>
      <c r="AE27" s="40" t="s">
        <v>268</v>
      </c>
      <c r="AF27" s="40">
        <f>IF(Q27="x",1,0)+IF(R27="x",2,0)+IF(S27="x",3,0)+IF(T27="x",3,0)+IF(U27="x",2,0)+IF(V27="x",1,0)+IF(W27="x",3,0)+IF(X27="x",2,0)+IF(Y27="x",1,0)+IF(Z27="x",3,0)+IF(AA27="x",2,0)+IF(AB27="x",1,0)+IF(AC27="x",3,0)+IF(AD27="x",2,0)+IF(AE27="x",1,0)+(VLOOKUP(P27,[8]LISTA!$H$2:$J$5,3,FALSE))</f>
        <v>6</v>
      </c>
      <c r="AG27" s="43" t="str">
        <f t="shared" si="0"/>
        <v>Moderado</v>
      </c>
    </row>
    <row r="28" spans="1:208" ht="38.25" x14ac:dyDescent="0.2">
      <c r="A28" s="20">
        <v>19</v>
      </c>
      <c r="B28" s="40" t="s">
        <v>131</v>
      </c>
      <c r="C28" s="40" t="s">
        <v>415</v>
      </c>
      <c r="D28" s="40" t="s">
        <v>415</v>
      </c>
      <c r="E28" s="105" t="s">
        <v>320</v>
      </c>
      <c r="F28" s="106" t="s">
        <v>671</v>
      </c>
      <c r="G28" s="96" t="s">
        <v>477</v>
      </c>
      <c r="H28" s="40" t="s">
        <v>92</v>
      </c>
      <c r="I28" s="40" t="s">
        <v>90</v>
      </c>
      <c r="J28" s="40"/>
      <c r="K28" s="40" t="s">
        <v>268</v>
      </c>
      <c r="L28" s="40" t="s">
        <v>462</v>
      </c>
      <c r="M28" s="40" t="s">
        <v>633</v>
      </c>
      <c r="N28" s="40" t="s">
        <v>175</v>
      </c>
      <c r="O28" s="40" t="s">
        <v>157</v>
      </c>
      <c r="P28" s="40" t="s">
        <v>16</v>
      </c>
      <c r="Q28" s="97"/>
      <c r="R28" s="97" t="s">
        <v>268</v>
      </c>
      <c r="S28" s="97"/>
      <c r="T28" s="40"/>
      <c r="U28" s="40" t="s">
        <v>268</v>
      </c>
      <c r="V28" s="40"/>
      <c r="W28" s="40"/>
      <c r="X28" s="40"/>
      <c r="Y28" s="40" t="s">
        <v>268</v>
      </c>
      <c r="Z28" s="40"/>
      <c r="AA28" s="40"/>
      <c r="AB28" s="40" t="s">
        <v>268</v>
      </c>
      <c r="AC28" s="40" t="s">
        <v>268</v>
      </c>
      <c r="AD28" s="40"/>
      <c r="AE28" s="40"/>
      <c r="AF28" s="40">
        <f>IF(Q28="x",1,0)+IF(R28="x",2,0)+IF(S28="x",3,0)+IF(T28="x",3,0)+IF(U28="x",2,0)+IF(V28="x",1,0)+IF(W28="x",3,0)+IF(X28="x",2,0)+IF(Y28="x",1,0)+IF(Z28="x",3,0)+IF(AA28="x",2,0)+IF(AB28="x",1,0)+IF(AC28="x",3,0)+IF(AD28="x",2,0)+IF(AE28="x",1,0)+(VLOOKUP(P28,[8]LISTA!$H$2:$J$5,3,FALSE))</f>
        <v>8</v>
      </c>
      <c r="AG28" s="43" t="str">
        <f t="shared" si="0"/>
        <v>Moderado</v>
      </c>
    </row>
    <row r="31" spans="1:208" s="6" customFormat="1" ht="24" customHeight="1" x14ac:dyDescent="0.2">
      <c r="A31"/>
      <c r="B31"/>
      <c r="C31"/>
      <c r="D31"/>
      <c r="E31" s="22"/>
      <c r="F31" s="16"/>
      <c r="G31"/>
      <c r="H31"/>
      <c r="I31"/>
      <c r="J31"/>
      <c r="K31" s="5"/>
      <c r="L31" s="5"/>
      <c r="M31" s="5"/>
      <c r="N31" s="5"/>
      <c r="O31" s="5"/>
      <c r="P31" s="5"/>
      <c r="Q31" s="5"/>
      <c r="R31" s="5"/>
      <c r="S31" s="5"/>
      <c r="T31" s="5"/>
      <c r="U31" s="5"/>
      <c r="V31" s="5"/>
      <c r="W31"/>
      <c r="X31"/>
      <c r="Y31"/>
      <c r="Z31"/>
      <c r="AA31"/>
      <c r="AB31"/>
      <c r="AC31"/>
      <c r="AD31"/>
      <c r="AE31"/>
      <c r="AF31"/>
      <c r="AG31" s="1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row>
    <row r="32" spans="1:208" s="6" customFormat="1" ht="36" customHeight="1" x14ac:dyDescent="0.2">
      <c r="A32" s="176" t="s">
        <v>25</v>
      </c>
      <c r="B32" s="177"/>
      <c r="C32" s="178" t="s">
        <v>43</v>
      </c>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row>
    <row r="33" spans="1:208" s="6" customFormat="1" x14ac:dyDescent="0.2">
      <c r="A33" s="179" t="s">
        <v>33</v>
      </c>
      <c r="B33" s="180"/>
      <c r="C33" s="178" t="s">
        <v>62</v>
      </c>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row>
    <row r="34" spans="1:208" s="6" customFormat="1" x14ac:dyDescent="0.2">
      <c r="A34" s="176" t="s">
        <v>11</v>
      </c>
      <c r="B34" s="177"/>
      <c r="C34" s="178" t="s">
        <v>40</v>
      </c>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row>
    <row r="35" spans="1:208" s="6" customFormat="1" x14ac:dyDescent="0.2">
      <c r="A35" s="179" t="s">
        <v>45</v>
      </c>
      <c r="B35" s="180"/>
      <c r="C35" s="181" t="s">
        <v>52</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3"/>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row>
    <row r="36" spans="1:208" s="6" customFormat="1" ht="24" customHeight="1" x14ac:dyDescent="0.2">
      <c r="A36" s="176" t="s">
        <v>46</v>
      </c>
      <c r="B36" s="177"/>
      <c r="C36" s="178" t="s">
        <v>53</v>
      </c>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row>
    <row r="37" spans="1:208" s="6" customFormat="1" ht="24" customHeight="1" x14ac:dyDescent="0.2">
      <c r="A37" s="179" t="s">
        <v>28</v>
      </c>
      <c r="B37" s="180"/>
      <c r="C37" s="178" t="s">
        <v>41</v>
      </c>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row>
    <row r="38" spans="1:208" s="6" customFormat="1" x14ac:dyDescent="0.2">
      <c r="A38" s="176" t="s">
        <v>29</v>
      </c>
      <c r="B38" s="177"/>
      <c r="C38" s="178" t="s">
        <v>54</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row>
    <row r="39" spans="1:208" s="6" customFormat="1" ht="36" customHeight="1" x14ac:dyDescent="0.2">
      <c r="A39" s="179" t="s">
        <v>26</v>
      </c>
      <c r="B39" s="180"/>
      <c r="C39" s="178" t="s">
        <v>42</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row>
    <row r="40" spans="1:208" s="6" customFormat="1" x14ac:dyDescent="0.2">
      <c r="A40" s="176" t="s">
        <v>30</v>
      </c>
      <c r="B40" s="177"/>
      <c r="C40" s="178" t="s">
        <v>55</v>
      </c>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row>
    <row r="41" spans="1:208" s="6" customFormat="1" ht="36" customHeight="1" x14ac:dyDescent="0.2">
      <c r="A41" s="179" t="s">
        <v>31</v>
      </c>
      <c r="B41" s="180"/>
      <c r="C41" s="178" t="s">
        <v>56</v>
      </c>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row>
    <row r="42" spans="1:208" s="6" customFormat="1" ht="36" customHeight="1" x14ac:dyDescent="0.2">
      <c r="A42" s="176" t="s">
        <v>57</v>
      </c>
      <c r="B42" s="177"/>
      <c r="C42" s="178" t="s">
        <v>63</v>
      </c>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row>
    <row r="43" spans="1:208" s="6" customFormat="1" ht="36" customHeight="1" x14ac:dyDescent="0.2">
      <c r="A43" s="184" t="s">
        <v>12</v>
      </c>
      <c r="B43" s="185"/>
      <c r="C43" s="178" t="s">
        <v>13</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86" t="s">
        <v>91</v>
      </c>
      <c r="B44" s="177"/>
      <c r="C44" s="178" t="s">
        <v>83</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36" customHeight="1" x14ac:dyDescent="0.2">
      <c r="A45" s="187" t="s">
        <v>73</v>
      </c>
      <c r="B45" s="180"/>
      <c r="C45" s="178" t="s">
        <v>74</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ht="36" customHeight="1" x14ac:dyDescent="0.2">
      <c r="A46" s="186" t="s">
        <v>72</v>
      </c>
      <c r="B46" s="177"/>
      <c r="C46" s="178" t="s">
        <v>75</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ht="36" customHeight="1" x14ac:dyDescent="0.2">
      <c r="A47" s="187" t="s">
        <v>76</v>
      </c>
      <c r="B47" s="180"/>
      <c r="C47" s="178" t="s">
        <v>77</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36" customHeight="1" x14ac:dyDescent="0.2">
      <c r="A48" s="189" t="s">
        <v>34</v>
      </c>
      <c r="B48" s="185"/>
      <c r="C48" s="178" t="s">
        <v>49</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36" customHeight="1" x14ac:dyDescent="0.2">
      <c r="A49" s="179" t="s">
        <v>35</v>
      </c>
      <c r="B49" s="180"/>
      <c r="C49" s="178" t="s">
        <v>59</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36" customHeight="1" x14ac:dyDescent="0.2">
      <c r="A50" s="179" t="s">
        <v>36</v>
      </c>
      <c r="B50" s="180"/>
      <c r="C50" s="178" t="s">
        <v>37</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79" t="s">
        <v>38</v>
      </c>
      <c r="B51" s="180"/>
      <c r="C51" s="178" t="s">
        <v>39</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24" customHeight="1" x14ac:dyDescent="0.2">
      <c r="A52" s="189" t="s">
        <v>152</v>
      </c>
      <c r="B52" s="185"/>
      <c r="C52" s="178" t="s">
        <v>153</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24" customHeight="1" x14ac:dyDescent="0.2">
      <c r="A53" s="189" t="s">
        <v>34</v>
      </c>
      <c r="B53" s="185"/>
      <c r="C53" s="178" t="s">
        <v>84</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76" t="s">
        <v>23</v>
      </c>
      <c r="B54" s="177"/>
      <c r="C54" s="178" t="s">
        <v>69</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24" customHeight="1" x14ac:dyDescent="0.2">
      <c r="A55" s="179" t="s">
        <v>24</v>
      </c>
      <c r="B55" s="180"/>
      <c r="C55" s="178" t="s">
        <v>71</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24" customHeight="1" x14ac:dyDescent="0.2">
      <c r="A56" s="176" t="s">
        <v>0</v>
      </c>
      <c r="B56" s="177"/>
      <c r="C56" s="178" t="s">
        <v>58</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x14ac:dyDescent="0.2">
      <c r="A57" s="188" t="s">
        <v>44</v>
      </c>
      <c r="B57" s="188"/>
      <c r="C57" s="178" t="s">
        <v>50</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row>
  </sheetData>
  <sheetProtection algorithmName="SHA-512" hashValue="GrtcGy32FXY3bYCXt40Jdkm+cvQHHZhmuILiOFTm9P7yRb+NVGBRZ0aIUaaxJ5WW5MdkoUIccJ63FhbsdnHlYQ==" saltValue="CsV7xI4uaeBUPYftIQwUOQ==" spinCount="100000" sheet="1" objects="1" scenarios="1"/>
  <mergeCells count="83">
    <mergeCell ref="A55:B55"/>
    <mergeCell ref="C55:AG55"/>
    <mergeCell ref="A56:B56"/>
    <mergeCell ref="C56:AG56"/>
    <mergeCell ref="A57:B57"/>
    <mergeCell ref="C57:AG57"/>
    <mergeCell ref="A52:B52"/>
    <mergeCell ref="C52:AG52"/>
    <mergeCell ref="A53:B53"/>
    <mergeCell ref="C53:AG53"/>
    <mergeCell ref="A54:B54"/>
    <mergeCell ref="C54:AG54"/>
    <mergeCell ref="A49:B49"/>
    <mergeCell ref="C49:AG49"/>
    <mergeCell ref="A50:B50"/>
    <mergeCell ref="C50:AG50"/>
    <mergeCell ref="A51:B51"/>
    <mergeCell ref="C51:AG51"/>
    <mergeCell ref="A46:B46"/>
    <mergeCell ref="C46:AG46"/>
    <mergeCell ref="A47:B47"/>
    <mergeCell ref="C47:AG47"/>
    <mergeCell ref="A48:B48"/>
    <mergeCell ref="C48:AG48"/>
    <mergeCell ref="A43:B43"/>
    <mergeCell ref="C43:AG43"/>
    <mergeCell ref="A44:B44"/>
    <mergeCell ref="C44:AG44"/>
    <mergeCell ref="A45:B45"/>
    <mergeCell ref="C45:AG45"/>
    <mergeCell ref="A40:B40"/>
    <mergeCell ref="C40:AG40"/>
    <mergeCell ref="A41:B41"/>
    <mergeCell ref="C41:AG41"/>
    <mergeCell ref="A42:B42"/>
    <mergeCell ref="C42:AG42"/>
    <mergeCell ref="A37:B37"/>
    <mergeCell ref="C37:AG37"/>
    <mergeCell ref="A38:B38"/>
    <mergeCell ref="C38:AG38"/>
    <mergeCell ref="A39:B39"/>
    <mergeCell ref="C39:AG39"/>
    <mergeCell ref="A34:B34"/>
    <mergeCell ref="C34:AG34"/>
    <mergeCell ref="A35:B35"/>
    <mergeCell ref="C35:AG35"/>
    <mergeCell ref="A36:B36"/>
    <mergeCell ref="C36:AG36"/>
    <mergeCell ref="AC8:AE8"/>
    <mergeCell ref="AF8:AF9"/>
    <mergeCell ref="AG8:AG9"/>
    <mergeCell ref="A32:B32"/>
    <mergeCell ref="C32:AG32"/>
    <mergeCell ref="C8:C9"/>
    <mergeCell ref="D8:D9"/>
    <mergeCell ref="E8:E9"/>
    <mergeCell ref="A33:B33"/>
    <mergeCell ref="C33:AG33"/>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27 AG29:AG1048576">
    <cfRule type="containsText" dxfId="52" priority="6" operator="containsText" text="Bajo">
      <formula>NOT(ISERROR(SEARCH("Bajo",AG1)))</formula>
    </cfRule>
    <cfRule type="containsText" dxfId="51" priority="7" operator="containsText" text="Moderado">
      <formula>NOT(ISERROR(SEARCH("Moderado",AG1)))</formula>
    </cfRule>
    <cfRule type="containsText" dxfId="50" priority="8" operator="containsText" text="Critico">
      <formula>NOT(ISERROR(SEARCH("Critico",AG1)))</formula>
    </cfRule>
  </conditionalFormatting>
  <conditionalFormatting sqref="AF10:AF27">
    <cfRule type="colorScale" priority="5">
      <colorScale>
        <cfvo type="num" val="5"/>
        <cfvo type="num" val="8"/>
        <cfvo type="num" val="11"/>
        <color rgb="FF00B050"/>
        <color rgb="FFFFFF00"/>
        <color rgb="FFFF0000"/>
      </colorScale>
    </cfRule>
  </conditionalFormatting>
  <conditionalFormatting sqref="AG28">
    <cfRule type="containsText" dxfId="49" priority="2" operator="containsText" text="Bajo">
      <formula>NOT(ISERROR(SEARCH("Bajo",AG28)))</formula>
    </cfRule>
    <cfRule type="containsText" dxfId="48" priority="3" operator="containsText" text="Moderado">
      <formula>NOT(ISERROR(SEARCH("Moderado",AG28)))</formula>
    </cfRule>
    <cfRule type="containsText" dxfId="47" priority="4" operator="containsText" text="Critico">
      <formula>NOT(ISERROR(SEARCH("Critico",AG28)))</formula>
    </cfRule>
  </conditionalFormatting>
  <conditionalFormatting sqref="AF28">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28">
      <formula1>FORMATO</formula1>
    </dataValidation>
    <dataValidation type="list" allowBlank="1" showInputMessage="1" showErrorMessage="1" sqref="O10:O28">
      <formula1 xml:space="preserve"> Responsables</formula1>
    </dataValidation>
    <dataValidation type="list" allowBlank="1" showInputMessage="1" showErrorMessage="1" sqref="G10:G28">
      <formula1>Idioma</formula1>
    </dataValidation>
    <dataValidation type="list" allowBlank="1" showInputMessage="1" showErrorMessage="1" sqref="B10:B28">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[8]LISTA!#REF!</xm:f>
          </x14:formula1>
          <xm:sqref>H10:H28</xm:sqref>
        </x14:dataValidation>
        <x14:dataValidation type="list" allowBlank="1" showInputMessage="1" showErrorMessage="1">
          <x14:formula1>
            <xm:f>[8]LISTA!#REF!</xm:f>
          </x14:formula1>
          <xm:sqref>N10:N28</xm:sqref>
        </x14:dataValidation>
        <x14:dataValidation type="list" allowBlank="1" showInputMessage="1" showErrorMessage="1">
          <x14:formula1>
            <xm:f>[8]LISTA!#REF!</xm:f>
          </x14:formula1>
          <xm:sqref>M10:M28</xm:sqref>
        </x14:dataValidation>
        <x14:dataValidation type="list" allowBlank="1" showInputMessage="1" showErrorMessage="1">
          <x14:formula1>
            <xm:f>[8]LISTA!#REF!</xm:f>
          </x14:formula1>
          <xm:sqref>P10:P28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9"/>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4"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3"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38.25" x14ac:dyDescent="0.2">
      <c r="A10" s="40">
        <v>1</v>
      </c>
      <c r="B10" s="40" t="s">
        <v>132</v>
      </c>
      <c r="C10" s="40" t="s">
        <v>415</v>
      </c>
      <c r="D10" s="40" t="s">
        <v>415</v>
      </c>
      <c r="E10" s="105" t="s">
        <v>738</v>
      </c>
      <c r="F10" s="106" t="s">
        <v>910</v>
      </c>
      <c r="G10" s="96" t="s">
        <v>145</v>
      </c>
      <c r="H10" s="40" t="s">
        <v>92</v>
      </c>
      <c r="I10" s="40" t="s">
        <v>911</v>
      </c>
      <c r="J10" s="40"/>
      <c r="K10" s="40" t="s">
        <v>268</v>
      </c>
      <c r="L10" s="40" t="s">
        <v>912</v>
      </c>
      <c r="M10" s="40" t="s">
        <v>91</v>
      </c>
      <c r="N10" s="40" t="s">
        <v>175</v>
      </c>
      <c r="O10" s="40" t="s">
        <v>157</v>
      </c>
      <c r="P10" s="40" t="s">
        <v>16</v>
      </c>
      <c r="Q10" s="97"/>
      <c r="R10" s="97" t="s">
        <v>268</v>
      </c>
      <c r="S10" s="97"/>
      <c r="T10" s="40"/>
      <c r="U10" s="40" t="s">
        <v>268</v>
      </c>
      <c r="V10" s="40"/>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[9]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38.25" x14ac:dyDescent="0.2">
      <c r="A11" s="20">
        <v>2</v>
      </c>
      <c r="B11" s="40" t="s">
        <v>132</v>
      </c>
      <c r="C11" s="40" t="s">
        <v>415</v>
      </c>
      <c r="D11" s="40" t="s">
        <v>415</v>
      </c>
      <c r="E11" s="105" t="s">
        <v>822</v>
      </c>
      <c r="F11" s="106" t="s">
        <v>913</v>
      </c>
      <c r="G11" s="96" t="s">
        <v>145</v>
      </c>
      <c r="H11" s="40" t="s">
        <v>631</v>
      </c>
      <c r="I11" s="40" t="s">
        <v>415</v>
      </c>
      <c r="J11" s="40"/>
      <c r="K11" s="40" t="s">
        <v>268</v>
      </c>
      <c r="L11" s="40" t="s">
        <v>132</v>
      </c>
      <c r="M11" s="40" t="s">
        <v>91</v>
      </c>
      <c r="N11" s="40" t="s">
        <v>175</v>
      </c>
      <c r="O11" s="40" t="s">
        <v>157</v>
      </c>
      <c r="P11" s="40" t="s">
        <v>15</v>
      </c>
      <c r="Q11" s="97"/>
      <c r="R11" s="97"/>
      <c r="S11" s="97" t="s">
        <v>268</v>
      </c>
      <c r="T11" s="40" t="s">
        <v>268</v>
      </c>
      <c r="U11" s="40"/>
      <c r="V11" s="40"/>
      <c r="W11" s="40" t="s">
        <v>268</v>
      </c>
      <c r="X11" s="40"/>
      <c r="Y11" s="40"/>
      <c r="Z11" s="40" t="s">
        <v>268</v>
      </c>
      <c r="AA11" s="40"/>
      <c r="AB11" s="40"/>
      <c r="AC11" s="40"/>
      <c r="AD11" s="40" t="s">
        <v>268</v>
      </c>
      <c r="AE11" s="40"/>
      <c r="AF11" s="40">
        <f>IF(Q11="x",1,0)+IF(R11="x",2,0)+IF(S11="x",3,0)+IF(T11="x",3,0)+IF(U11="x",2,0)+IF(V11="x",1,0)+IF(W11="x",3,0)+IF(X11="x",2,0)+IF(Y11="x",1,0)+IF(Z11="x",3,0)+IF(AA11="x",2,0)+IF(AB11="x",1,0)+IF(AC11="x",3,0)+IF(AD11="x",2,0)+IF(AE11="x",1,0)+(VLOOKUP(P11,[9]LISTA!$H$2:$J$5,3,FALSE))</f>
        <v>15</v>
      </c>
      <c r="AG11" s="43" t="str">
        <f t="shared" ref="AG11:AG29" si="0">IF(AF11&lt;=5,"Bajo",IF(AF11&gt;=11,"Critico",IF(AF11&lt;=10,"Moderado")))</f>
        <v>Critico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20">
        <v>3</v>
      </c>
      <c r="B12" s="40" t="s">
        <v>132</v>
      </c>
      <c r="C12" s="40" t="s">
        <v>415</v>
      </c>
      <c r="D12" s="40" t="s">
        <v>415</v>
      </c>
      <c r="E12" s="105" t="s">
        <v>914</v>
      </c>
      <c r="F12" s="106" t="s">
        <v>915</v>
      </c>
      <c r="G12" s="96" t="s">
        <v>145</v>
      </c>
      <c r="H12" s="40" t="s">
        <v>631</v>
      </c>
      <c r="I12" s="40" t="s">
        <v>415</v>
      </c>
      <c r="J12" s="40"/>
      <c r="K12" s="40" t="s">
        <v>268</v>
      </c>
      <c r="L12" s="40" t="s">
        <v>916</v>
      </c>
      <c r="M12" s="40" t="s">
        <v>91</v>
      </c>
      <c r="N12" s="40" t="s">
        <v>175</v>
      </c>
      <c r="O12" s="40" t="s">
        <v>282</v>
      </c>
      <c r="P12" s="40" t="s">
        <v>15</v>
      </c>
      <c r="Q12" s="97"/>
      <c r="R12" s="97"/>
      <c r="S12" s="97" t="s">
        <v>268</v>
      </c>
      <c r="T12" s="40"/>
      <c r="U12" s="40" t="s">
        <v>268</v>
      </c>
      <c r="V12" s="40"/>
      <c r="W12" s="40"/>
      <c r="X12" s="40"/>
      <c r="Y12" s="40" t="s">
        <v>268</v>
      </c>
      <c r="Z12" s="40"/>
      <c r="AA12" s="40"/>
      <c r="AB12" s="40" t="s">
        <v>268</v>
      </c>
      <c r="AC12" s="40"/>
      <c r="AD12" s="40" t="s">
        <v>268</v>
      </c>
      <c r="AE12" s="40"/>
      <c r="AF12" s="40">
        <f>IF(Q12="x",1,0)+IF(R12="x",2,0)+IF(S12="x",3,0)+IF(T12="x",3,0)+IF(U12="x",2,0)+IF(V12="x",1,0)+IF(W12="x",3,0)+IF(X12="x",2,0)+IF(Y12="x",1,0)+IF(Z12="x",3,0)+IF(AA12="x",2,0)+IF(AB12="x",1,0)+IF(AC12="x",3,0)+IF(AD12="x",2,0)+IF(AE12="x",1,0)+(VLOOKUP(P12,[9]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132</v>
      </c>
      <c r="C13" s="40" t="s">
        <v>415</v>
      </c>
      <c r="D13" s="40" t="s">
        <v>415</v>
      </c>
      <c r="E13" s="105" t="s">
        <v>917</v>
      </c>
      <c r="F13" s="106" t="s">
        <v>918</v>
      </c>
      <c r="G13" s="96" t="s">
        <v>145</v>
      </c>
      <c r="H13" s="40" t="s">
        <v>631</v>
      </c>
      <c r="I13" s="40" t="s">
        <v>415</v>
      </c>
      <c r="J13" s="40"/>
      <c r="K13" s="40" t="s">
        <v>268</v>
      </c>
      <c r="L13" s="40" t="s">
        <v>916</v>
      </c>
      <c r="M13" s="40" t="s">
        <v>91</v>
      </c>
      <c r="N13" s="40" t="s">
        <v>175</v>
      </c>
      <c r="O13" s="40" t="s">
        <v>282</v>
      </c>
      <c r="P13" s="40" t="s">
        <v>15</v>
      </c>
      <c r="Q13" s="97"/>
      <c r="R13" s="97"/>
      <c r="S13" s="97" t="s">
        <v>268</v>
      </c>
      <c r="T13" s="40"/>
      <c r="U13" s="40" t="s">
        <v>268</v>
      </c>
      <c r="V13" s="40"/>
      <c r="W13" s="40"/>
      <c r="X13" s="40"/>
      <c r="Y13" s="40" t="s">
        <v>268</v>
      </c>
      <c r="Z13" s="40"/>
      <c r="AA13" s="40"/>
      <c r="AB13" s="40" t="s">
        <v>268</v>
      </c>
      <c r="AC13" s="40"/>
      <c r="AD13" s="40" t="s">
        <v>268</v>
      </c>
      <c r="AE13" s="40"/>
      <c r="AF13" s="40">
        <f>IF(Q13="x",1,0)+IF(R13="x",2,0)+IF(S13="x",3,0)+IF(T13="x",3,0)+IF(U13="x",2,0)+IF(V13="x",1,0)+IF(W13="x",3,0)+IF(X13="x",2,0)+IF(Y13="x",1,0)+IF(Z13="x",3,0)+IF(AA13="x",2,0)+IF(AB13="x",1,0)+IF(AC13="x",3,0)+IF(AD13="x",2,0)+IF(AE13="x",1,0)+(VLOOKUP(P13,[9]LISTA!$H$2:$J$5,3,FALSE))</f>
        <v>10</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132</v>
      </c>
      <c r="C14" s="40" t="s">
        <v>415</v>
      </c>
      <c r="D14" s="40" t="s">
        <v>415</v>
      </c>
      <c r="E14" s="105" t="s">
        <v>919</v>
      </c>
      <c r="F14" s="106" t="s">
        <v>920</v>
      </c>
      <c r="G14" s="96" t="s">
        <v>145</v>
      </c>
      <c r="H14" s="40" t="s">
        <v>631</v>
      </c>
      <c r="I14" s="40" t="s">
        <v>415</v>
      </c>
      <c r="J14" s="40"/>
      <c r="K14" s="40" t="s">
        <v>268</v>
      </c>
      <c r="L14" s="40" t="s">
        <v>921</v>
      </c>
      <c r="M14" s="40" t="s">
        <v>91</v>
      </c>
      <c r="N14" s="40" t="s">
        <v>175</v>
      </c>
      <c r="O14" s="40" t="s">
        <v>157</v>
      </c>
      <c r="P14" s="40" t="s">
        <v>15</v>
      </c>
      <c r="Q14" s="97"/>
      <c r="R14" s="97"/>
      <c r="S14" s="97" t="s">
        <v>268</v>
      </c>
      <c r="T14" s="40" t="s">
        <v>268</v>
      </c>
      <c r="U14" s="40"/>
      <c r="V14" s="40"/>
      <c r="W14" s="40" t="s">
        <v>268</v>
      </c>
      <c r="X14" s="40"/>
      <c r="Y14" s="40"/>
      <c r="Z14" s="40" t="s">
        <v>268</v>
      </c>
      <c r="AA14" s="40"/>
      <c r="AB14" s="40"/>
      <c r="AC14" s="40"/>
      <c r="AD14" s="40" t="s">
        <v>268</v>
      </c>
      <c r="AE14" s="40"/>
      <c r="AF14" s="40">
        <f>IF(Q14="x",1,0)+IF(R14="x",2,0)+IF(S14="x",3,0)+IF(T14="x",3,0)+IF(U14="x",2,0)+IF(V14="x",1,0)+IF(W14="x",3,0)+IF(X14="x",2,0)+IF(Y14="x",1,0)+IF(Z14="x",3,0)+IF(AA14="x",2,0)+IF(AB14="x",1,0)+IF(AC14="x",3,0)+IF(AD14="x",2,0)+IF(AE14="x",1,0)+(VLOOKUP(P14,[9]LISTA!$H$2:$J$5,3,FALSE))</f>
        <v>15</v>
      </c>
      <c r="AG14" s="43" t="str">
        <f t="shared" si="0"/>
        <v>Critico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132</v>
      </c>
      <c r="C15" s="40" t="s">
        <v>415</v>
      </c>
      <c r="D15" s="40" t="s">
        <v>415</v>
      </c>
      <c r="E15" s="105" t="s">
        <v>922</v>
      </c>
      <c r="F15" s="106" t="s">
        <v>923</v>
      </c>
      <c r="G15" s="96" t="s">
        <v>145</v>
      </c>
      <c r="H15" s="40" t="s">
        <v>631</v>
      </c>
      <c r="I15" s="40" t="s">
        <v>415</v>
      </c>
      <c r="J15" s="40"/>
      <c r="K15" s="40" t="s">
        <v>268</v>
      </c>
      <c r="L15" s="40" t="s">
        <v>916</v>
      </c>
      <c r="M15" s="40" t="s">
        <v>91</v>
      </c>
      <c r="N15" s="40" t="s">
        <v>175</v>
      </c>
      <c r="O15" s="40" t="s">
        <v>282</v>
      </c>
      <c r="P15" s="40" t="s">
        <v>15</v>
      </c>
      <c r="Q15" s="97"/>
      <c r="R15" s="97" t="s">
        <v>268</v>
      </c>
      <c r="S15" s="97"/>
      <c r="T15" s="40" t="s">
        <v>268</v>
      </c>
      <c r="U15" s="40"/>
      <c r="V15" s="40"/>
      <c r="W15" s="40"/>
      <c r="X15" s="40"/>
      <c r="Y15" s="40" t="s">
        <v>268</v>
      </c>
      <c r="Z15" s="40"/>
      <c r="AA15" s="40"/>
      <c r="AB15" s="40" t="s">
        <v>268</v>
      </c>
      <c r="AC15" s="40"/>
      <c r="AD15" s="40" t="s">
        <v>268</v>
      </c>
      <c r="AE15" s="40"/>
      <c r="AF15" s="40">
        <f>IF(Q15="x",1,0)+IF(R15="x",2,0)+IF(S15="x",3,0)+IF(T15="x",3,0)+IF(U15="x",2,0)+IF(V15="x",1,0)+IF(W15="x",3,0)+IF(X15="x",2,0)+IF(Y15="x",1,0)+IF(Z15="x",3,0)+IF(AA15="x",2,0)+IF(AB15="x",1,0)+IF(AC15="x",3,0)+IF(AD15="x",2,0)+IF(AE15="x",1,0)+(VLOOKUP(P15,[9]LISTA!$H$2:$J$5,3,FALSE))</f>
        <v>10</v>
      </c>
      <c r="AG15" s="43" t="str">
        <f t="shared" si="0"/>
        <v>Moderado</v>
      </c>
    </row>
    <row r="16" spans="1:208" s="24" customFormat="1" ht="37.5" customHeight="1" x14ac:dyDescent="0.2">
      <c r="A16" s="40">
        <v>7</v>
      </c>
      <c r="B16" s="40" t="s">
        <v>132</v>
      </c>
      <c r="C16" s="40" t="s">
        <v>415</v>
      </c>
      <c r="D16" s="40" t="s">
        <v>415</v>
      </c>
      <c r="E16" s="105" t="s">
        <v>924</v>
      </c>
      <c r="F16" s="106" t="s">
        <v>925</v>
      </c>
      <c r="G16" s="96" t="s">
        <v>145</v>
      </c>
      <c r="H16" s="40" t="s">
        <v>631</v>
      </c>
      <c r="I16" s="40" t="s">
        <v>415</v>
      </c>
      <c r="J16" s="40"/>
      <c r="K16" s="40" t="s">
        <v>268</v>
      </c>
      <c r="L16" s="40" t="s">
        <v>921</v>
      </c>
      <c r="M16" s="40" t="s">
        <v>91</v>
      </c>
      <c r="N16" s="40" t="s">
        <v>175</v>
      </c>
      <c r="O16" s="40" t="s">
        <v>282</v>
      </c>
      <c r="P16" s="40" t="s">
        <v>15</v>
      </c>
      <c r="Q16" s="97"/>
      <c r="R16" s="97"/>
      <c r="S16" s="97" t="s">
        <v>268</v>
      </c>
      <c r="T16" s="40" t="s">
        <v>268</v>
      </c>
      <c r="U16" s="40"/>
      <c r="V16" s="40"/>
      <c r="W16" s="40"/>
      <c r="X16" s="40" t="s">
        <v>268</v>
      </c>
      <c r="Y16" s="40"/>
      <c r="Z16" s="40" t="s">
        <v>268</v>
      </c>
      <c r="AA16" s="40"/>
      <c r="AB16" s="40"/>
      <c r="AC16" s="40"/>
      <c r="AD16" s="40" t="s">
        <v>268</v>
      </c>
      <c r="AE16" s="40"/>
      <c r="AF16" s="40">
        <f>IF(Q16="x",1,0)+IF(R16="x",2,0)+IF(S16="x",3,0)+IF(T16="x",3,0)+IF(U16="x",2,0)+IF(V16="x",1,0)+IF(W16="x",3,0)+IF(X16="x",2,0)+IF(Y16="x",1,0)+IF(Z16="x",3,0)+IF(AA16="x",2,0)+IF(AB16="x",1,0)+IF(AC16="x",3,0)+IF(AD16="x",2,0)+IF(AE16="x",1,0)+(VLOOKUP(P16,[9]LISTA!$H$2:$J$5,3,FALSE))</f>
        <v>14</v>
      </c>
      <c r="AG16" s="43" t="str">
        <f t="shared" si="0"/>
        <v>Critico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132</v>
      </c>
      <c r="C17" s="40" t="s">
        <v>415</v>
      </c>
      <c r="D17" s="40" t="s">
        <v>415</v>
      </c>
      <c r="E17" s="105" t="s">
        <v>926</v>
      </c>
      <c r="F17" s="106" t="s">
        <v>927</v>
      </c>
      <c r="G17" s="96" t="s">
        <v>145</v>
      </c>
      <c r="H17" s="40" t="s">
        <v>631</v>
      </c>
      <c r="I17" s="40" t="s">
        <v>415</v>
      </c>
      <c r="J17" s="40"/>
      <c r="K17" s="40" t="s">
        <v>268</v>
      </c>
      <c r="L17" s="40" t="s">
        <v>916</v>
      </c>
      <c r="M17" s="40" t="s">
        <v>91</v>
      </c>
      <c r="N17" s="40" t="s">
        <v>175</v>
      </c>
      <c r="O17" s="40" t="s">
        <v>157</v>
      </c>
      <c r="P17" s="40" t="s">
        <v>15</v>
      </c>
      <c r="Q17" s="97"/>
      <c r="R17" s="97"/>
      <c r="S17" s="97" t="s">
        <v>268</v>
      </c>
      <c r="T17" s="40"/>
      <c r="U17" s="40" t="s">
        <v>268</v>
      </c>
      <c r="V17" s="40"/>
      <c r="W17" s="40"/>
      <c r="X17" s="40"/>
      <c r="Y17" s="40" t="s">
        <v>268</v>
      </c>
      <c r="Z17" s="40"/>
      <c r="AA17" s="40"/>
      <c r="AB17" s="40" t="s">
        <v>268</v>
      </c>
      <c r="AC17" s="40"/>
      <c r="AD17" s="40"/>
      <c r="AE17" s="40" t="s">
        <v>268</v>
      </c>
      <c r="AF17" s="40">
        <f>IF(Q17="x",1,0)+IF(R17="x",2,0)+IF(S17="x",3,0)+IF(T17="x",3,0)+IF(U17="x",2,0)+IF(V17="x",1,0)+IF(W17="x",3,0)+IF(X17="x",2,0)+IF(Y17="x",1,0)+IF(Z17="x",3,0)+IF(AA17="x",2,0)+IF(AB17="x",1,0)+IF(AC17="x",3,0)+IF(AD17="x",2,0)+IF(AE17="x",1,0)+(VLOOKUP(P17,[9]LISTA!$H$2:$J$5,3,FALSE))</f>
        <v>9</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132</v>
      </c>
      <c r="C18" s="40" t="s">
        <v>415</v>
      </c>
      <c r="D18" s="40" t="s">
        <v>415</v>
      </c>
      <c r="E18" s="105" t="s">
        <v>928</v>
      </c>
      <c r="F18" s="106" t="s">
        <v>929</v>
      </c>
      <c r="G18" s="96" t="s">
        <v>145</v>
      </c>
      <c r="H18" s="40" t="s">
        <v>92</v>
      </c>
      <c r="I18" s="40" t="s">
        <v>930</v>
      </c>
      <c r="J18" s="40"/>
      <c r="K18" s="40" t="s">
        <v>268</v>
      </c>
      <c r="L18" s="40" t="s">
        <v>128</v>
      </c>
      <c r="M18" s="40" t="s">
        <v>91</v>
      </c>
      <c r="N18" s="40" t="s">
        <v>175</v>
      </c>
      <c r="O18" s="40" t="s">
        <v>157</v>
      </c>
      <c r="P18" s="40" t="s">
        <v>16</v>
      </c>
      <c r="Q18" s="97"/>
      <c r="R18" s="97"/>
      <c r="S18" s="97" t="s">
        <v>268</v>
      </c>
      <c r="T18" s="40"/>
      <c r="U18" s="40" t="s">
        <v>268</v>
      </c>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[9]LISTA!$H$2:$J$5,3,FALSE))</f>
        <v>7</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132</v>
      </c>
      <c r="C19" s="40" t="s">
        <v>415</v>
      </c>
      <c r="D19" s="40" t="s">
        <v>415</v>
      </c>
      <c r="E19" s="105" t="s">
        <v>931</v>
      </c>
      <c r="F19" s="106" t="s">
        <v>932</v>
      </c>
      <c r="G19" s="96" t="s">
        <v>145</v>
      </c>
      <c r="H19" s="40" t="s">
        <v>92</v>
      </c>
      <c r="I19" s="40" t="s">
        <v>290</v>
      </c>
      <c r="J19" s="40"/>
      <c r="K19" s="40" t="s">
        <v>268</v>
      </c>
      <c r="L19" s="40" t="s">
        <v>933</v>
      </c>
      <c r="M19" s="40" t="s">
        <v>91</v>
      </c>
      <c r="N19" s="40" t="s">
        <v>175</v>
      </c>
      <c r="O19" s="40" t="s">
        <v>157</v>
      </c>
      <c r="P19" s="40" t="s">
        <v>15</v>
      </c>
      <c r="Q19" s="97"/>
      <c r="R19" s="97"/>
      <c r="S19" s="97" t="s">
        <v>268</v>
      </c>
      <c r="T19" s="40" t="s">
        <v>268</v>
      </c>
      <c r="U19" s="40"/>
      <c r="V19" s="40"/>
      <c r="W19" s="40" t="s">
        <v>268</v>
      </c>
      <c r="X19" s="40"/>
      <c r="Y19" s="40"/>
      <c r="Z19" s="40"/>
      <c r="AA19" s="40" t="s">
        <v>268</v>
      </c>
      <c r="AB19" s="40"/>
      <c r="AC19" s="40"/>
      <c r="AD19" s="40"/>
      <c r="AE19" s="40" t="s">
        <v>268</v>
      </c>
      <c r="AF19" s="40">
        <f>IF(Q19="x",1,0)+IF(R19="x",2,0)+IF(S19="x",3,0)+IF(T19="x",3,0)+IF(U19="x",2,0)+IF(V19="x",1,0)+IF(W19="x",3,0)+IF(X19="x",2,0)+IF(Y19="x",1,0)+IF(Z19="x",3,0)+IF(AA19="x",2,0)+IF(AB19="x",1,0)+IF(AC19="x",3,0)+IF(AD19="x",2,0)+IF(AE19="x",1,0)+(VLOOKUP(P19,[9]LISTA!$H$2:$J$5,3,FALSE))</f>
        <v>13</v>
      </c>
      <c r="AG19" s="43" t="str">
        <f t="shared" si="0"/>
        <v>Critico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132</v>
      </c>
      <c r="C20" s="40" t="s">
        <v>415</v>
      </c>
      <c r="D20" s="40" t="s">
        <v>415</v>
      </c>
      <c r="E20" s="105" t="s">
        <v>934</v>
      </c>
      <c r="F20" s="106" t="s">
        <v>935</v>
      </c>
      <c r="G20" s="96" t="s">
        <v>145</v>
      </c>
      <c r="H20" s="40" t="s">
        <v>92</v>
      </c>
      <c r="I20" s="40" t="s">
        <v>290</v>
      </c>
      <c r="J20" s="40"/>
      <c r="K20" s="40" t="s">
        <v>268</v>
      </c>
      <c r="L20" s="40" t="s">
        <v>936</v>
      </c>
      <c r="M20" s="40" t="s">
        <v>91</v>
      </c>
      <c r="N20" s="40" t="s">
        <v>175</v>
      </c>
      <c r="O20" s="40" t="s">
        <v>282</v>
      </c>
      <c r="P20" s="40" t="s">
        <v>16</v>
      </c>
      <c r="Q20" s="97"/>
      <c r="R20" s="97"/>
      <c r="S20" s="97" t="s">
        <v>268</v>
      </c>
      <c r="T20" s="40" t="s">
        <v>268</v>
      </c>
      <c r="U20" s="40"/>
      <c r="V20" s="40"/>
      <c r="W20" s="40" t="s">
        <v>268</v>
      </c>
      <c r="X20" s="40"/>
      <c r="Y20" s="40"/>
      <c r="Z20" s="40"/>
      <c r="AA20" s="40"/>
      <c r="AB20" s="40" t="s">
        <v>268</v>
      </c>
      <c r="AC20" s="40"/>
      <c r="AD20" s="40"/>
      <c r="AE20" s="40" t="s">
        <v>268</v>
      </c>
      <c r="AF20" s="40">
        <f>IF(Q20="x",1,0)+IF(R20="x",2,0)+IF(S20="x",3,0)+IF(T20="x",3,0)+IF(U20="x",2,0)+IF(V20="x",1,0)+IF(W20="x",3,0)+IF(X20="x",2,0)+IF(Y20="x",1,0)+IF(Z20="x",3,0)+IF(AA20="x",2,0)+IF(AB20="x",1,0)+IF(AC20="x",3,0)+IF(AD20="x",2,0)+IF(AE20="x",1,0)+(VLOOKUP(P20,[9]LISTA!$H$2:$J$5,3,FALSE))</f>
        <v>10</v>
      </c>
      <c r="AG20" s="43" t="str">
        <f t="shared" si="0"/>
        <v>Moderado</v>
      </c>
    </row>
    <row r="21" spans="1:208" s="24" customFormat="1" ht="37.5" customHeight="1" x14ac:dyDescent="0.2">
      <c r="A21" s="20">
        <v>12</v>
      </c>
      <c r="B21" s="40" t="s">
        <v>132</v>
      </c>
      <c r="C21" s="40" t="s">
        <v>415</v>
      </c>
      <c r="D21" s="40" t="s">
        <v>415</v>
      </c>
      <c r="E21" s="105" t="s">
        <v>937</v>
      </c>
      <c r="F21" s="106" t="s">
        <v>938</v>
      </c>
      <c r="G21" s="96" t="s">
        <v>145</v>
      </c>
      <c r="H21" s="40" t="s">
        <v>92</v>
      </c>
      <c r="I21" s="40" t="s">
        <v>290</v>
      </c>
      <c r="J21" s="40"/>
      <c r="K21" s="40" t="s">
        <v>268</v>
      </c>
      <c r="L21" s="40" t="s">
        <v>933</v>
      </c>
      <c r="M21" s="40" t="s">
        <v>91</v>
      </c>
      <c r="N21" s="40" t="s">
        <v>175</v>
      </c>
      <c r="O21" s="40" t="s">
        <v>157</v>
      </c>
      <c r="P21" s="40" t="s">
        <v>15</v>
      </c>
      <c r="Q21" s="97"/>
      <c r="R21" s="97" t="s">
        <v>268</v>
      </c>
      <c r="S21" s="97"/>
      <c r="T21" s="40" t="s">
        <v>268</v>
      </c>
      <c r="U21" s="40"/>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[9]LISTA!$H$2:$J$5,3,FALSE))</f>
        <v>9</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132</v>
      </c>
      <c r="C22" s="40" t="s">
        <v>415</v>
      </c>
      <c r="D22" s="40" t="s">
        <v>415</v>
      </c>
      <c r="E22" s="105" t="s">
        <v>939</v>
      </c>
      <c r="F22" s="106" t="s">
        <v>940</v>
      </c>
      <c r="G22" s="96" t="s">
        <v>145</v>
      </c>
      <c r="H22" s="40" t="s">
        <v>92</v>
      </c>
      <c r="I22" s="40" t="s">
        <v>290</v>
      </c>
      <c r="J22" s="40"/>
      <c r="K22" s="40" t="s">
        <v>268</v>
      </c>
      <c r="L22" s="40" t="s">
        <v>933</v>
      </c>
      <c r="M22" s="40" t="s">
        <v>91</v>
      </c>
      <c r="N22" s="40" t="s">
        <v>175</v>
      </c>
      <c r="O22" s="40" t="s">
        <v>157</v>
      </c>
      <c r="P22" s="40" t="s">
        <v>15</v>
      </c>
      <c r="Q22" s="97"/>
      <c r="R22" s="97"/>
      <c r="S22" s="97" t="s">
        <v>268</v>
      </c>
      <c r="T22" s="40" t="s">
        <v>268</v>
      </c>
      <c r="U22" s="40"/>
      <c r="V22" s="40"/>
      <c r="W22" s="40"/>
      <c r="X22" s="40"/>
      <c r="Y22" s="40" t="s">
        <v>268</v>
      </c>
      <c r="Z22" s="40"/>
      <c r="AA22" s="40"/>
      <c r="AB22" s="40" t="s">
        <v>268</v>
      </c>
      <c r="AC22" s="40"/>
      <c r="AD22" s="40"/>
      <c r="AE22" s="40" t="s">
        <v>268</v>
      </c>
      <c r="AF22" s="40">
        <f>IF(Q22="x",1,0)+IF(R22="x",2,0)+IF(S22="x",3,0)+IF(T22="x",3,0)+IF(U22="x",2,0)+IF(V22="x",1,0)+IF(W22="x",3,0)+IF(X22="x",2,0)+IF(Y22="x",1,0)+IF(Z22="x",3,0)+IF(AA22="x",2,0)+IF(AB22="x",1,0)+IF(AC22="x",3,0)+IF(AD22="x",2,0)+IF(AE22="x",1,0)+(VLOOKUP(P22,[9]LISTA!$H$2:$J$5,3,FALSE))</f>
        <v>10</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132</v>
      </c>
      <c r="C23" s="40" t="s">
        <v>415</v>
      </c>
      <c r="D23" s="40" t="s">
        <v>415</v>
      </c>
      <c r="E23" s="105" t="s">
        <v>941</v>
      </c>
      <c r="F23" s="106" t="s">
        <v>942</v>
      </c>
      <c r="G23" s="96" t="s">
        <v>145</v>
      </c>
      <c r="H23" s="40" t="s">
        <v>92</v>
      </c>
      <c r="I23" s="40" t="s">
        <v>290</v>
      </c>
      <c r="J23" s="40"/>
      <c r="K23" s="40" t="s">
        <v>268</v>
      </c>
      <c r="L23" s="40" t="s">
        <v>933</v>
      </c>
      <c r="M23" s="40" t="s">
        <v>91</v>
      </c>
      <c r="N23" s="40" t="s">
        <v>175</v>
      </c>
      <c r="O23" s="40" t="s">
        <v>157</v>
      </c>
      <c r="P23" s="40" t="s">
        <v>15</v>
      </c>
      <c r="Q23" s="97"/>
      <c r="R23" s="97"/>
      <c r="S23" s="97" t="s">
        <v>268</v>
      </c>
      <c r="T23" s="40" t="s">
        <v>268</v>
      </c>
      <c r="U23" s="40"/>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[9]LISTA!$H$2:$J$5,3,FALSE))</f>
        <v>10</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132</v>
      </c>
      <c r="C24" s="40" t="s">
        <v>415</v>
      </c>
      <c r="D24" s="40" t="s">
        <v>415</v>
      </c>
      <c r="E24" s="105" t="s">
        <v>943</v>
      </c>
      <c r="F24" s="106" t="s">
        <v>944</v>
      </c>
      <c r="G24" s="96" t="s">
        <v>145</v>
      </c>
      <c r="H24" s="40" t="s">
        <v>677</v>
      </c>
      <c r="I24" s="40" t="s">
        <v>415</v>
      </c>
      <c r="J24" s="40"/>
      <c r="K24" s="40" t="s">
        <v>268</v>
      </c>
      <c r="L24" s="40" t="s">
        <v>128</v>
      </c>
      <c r="M24" s="40" t="s">
        <v>91</v>
      </c>
      <c r="N24" s="40" t="s">
        <v>175</v>
      </c>
      <c r="O24" s="40" t="s">
        <v>282</v>
      </c>
      <c r="P24" s="40" t="s">
        <v>16</v>
      </c>
      <c r="Q24" s="97"/>
      <c r="R24" s="97" t="s">
        <v>268</v>
      </c>
      <c r="S24" s="97"/>
      <c r="T24" s="40"/>
      <c r="U24" s="40" t="s">
        <v>268</v>
      </c>
      <c r="V24" s="40"/>
      <c r="W24" s="40"/>
      <c r="X24" s="40"/>
      <c r="Y24" s="40" t="s">
        <v>268</v>
      </c>
      <c r="Z24" s="40"/>
      <c r="AA24" s="40"/>
      <c r="AB24" s="40" t="s">
        <v>268</v>
      </c>
      <c r="AC24" s="40"/>
      <c r="AD24" s="40"/>
      <c r="AE24" s="40" t="s">
        <v>268</v>
      </c>
      <c r="AF24" s="40">
        <f>IF(Q24="x",1,0)+IF(R24="x",2,0)+IF(S24="x",3,0)+IF(T24="x",3,0)+IF(U24="x",2,0)+IF(V24="x",1,0)+IF(W24="x",3,0)+IF(X24="x",2,0)+IF(Y24="x",1,0)+IF(Z24="x",3,0)+IF(AA24="x",2,0)+IF(AB24="x",1,0)+IF(AC24="x",3,0)+IF(AD24="x",2,0)+IF(AE24="x",1,0)+(VLOOKUP(P24,[9]LISTA!$H$2:$J$5,3,FALSE))</f>
        <v>6</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132</v>
      </c>
      <c r="C25" s="40" t="s">
        <v>415</v>
      </c>
      <c r="D25" s="40" t="s">
        <v>415</v>
      </c>
      <c r="E25" s="105" t="s">
        <v>945</v>
      </c>
      <c r="F25" s="106" t="s">
        <v>946</v>
      </c>
      <c r="G25" s="96" t="s">
        <v>145</v>
      </c>
      <c r="H25" s="40" t="s">
        <v>677</v>
      </c>
      <c r="I25" s="40" t="s">
        <v>415</v>
      </c>
      <c r="J25" s="40"/>
      <c r="K25" s="40" t="s">
        <v>268</v>
      </c>
      <c r="L25" s="40" t="s">
        <v>128</v>
      </c>
      <c r="M25" s="40" t="s">
        <v>91</v>
      </c>
      <c r="N25" s="40" t="s">
        <v>175</v>
      </c>
      <c r="O25" s="40" t="s">
        <v>282</v>
      </c>
      <c r="P25" s="40" t="s">
        <v>16</v>
      </c>
      <c r="Q25" s="97"/>
      <c r="R25" s="97" t="s">
        <v>268</v>
      </c>
      <c r="S25" s="97"/>
      <c r="T25" s="40"/>
      <c r="U25" s="40" t="s">
        <v>268</v>
      </c>
      <c r="V25" s="40"/>
      <c r="W25" s="40"/>
      <c r="X25" s="40"/>
      <c r="Y25" s="40" t="s">
        <v>268</v>
      </c>
      <c r="Z25" s="40"/>
      <c r="AA25" s="40"/>
      <c r="AB25" s="40" t="s">
        <v>268</v>
      </c>
      <c r="AC25" s="40"/>
      <c r="AD25" s="40"/>
      <c r="AE25" s="40" t="s">
        <v>268</v>
      </c>
      <c r="AF25" s="40">
        <f>IF(Q25="x",1,0)+IF(R25="x",2,0)+IF(S25="x",3,0)+IF(T25="x",3,0)+IF(U25="x",2,0)+IF(V25="x",1,0)+IF(W25="x",3,0)+IF(X25="x",2,0)+IF(Y25="x",1,0)+IF(Z25="x",3,0)+IF(AA25="x",2,0)+IF(AB25="x",1,0)+IF(AC25="x",3,0)+IF(AD25="x",2,0)+IF(AE25="x",1,0)+(VLOOKUP(P25,[9]LISTA!$H$2:$J$5,3,FALSE))</f>
        <v>6</v>
      </c>
      <c r="AG25" s="43" t="str">
        <f t="shared" si="0"/>
        <v>Moderado</v>
      </c>
    </row>
    <row r="26" spans="1:208" s="24" customFormat="1" ht="37.5" customHeight="1" x14ac:dyDescent="0.2">
      <c r="A26" s="20">
        <v>17</v>
      </c>
      <c r="B26" s="40" t="s">
        <v>132</v>
      </c>
      <c r="C26" s="40" t="s">
        <v>415</v>
      </c>
      <c r="D26" s="40" t="s">
        <v>415</v>
      </c>
      <c r="E26" s="105" t="s">
        <v>947</v>
      </c>
      <c r="F26" s="106" t="s">
        <v>948</v>
      </c>
      <c r="G26" s="96" t="s">
        <v>145</v>
      </c>
      <c r="H26" s="40" t="s">
        <v>92</v>
      </c>
      <c r="I26" s="40" t="s">
        <v>415</v>
      </c>
      <c r="J26" s="40"/>
      <c r="K26" s="40" t="s">
        <v>268</v>
      </c>
      <c r="L26" s="40" t="s">
        <v>128</v>
      </c>
      <c r="M26" s="40" t="s">
        <v>91</v>
      </c>
      <c r="N26" s="40" t="s">
        <v>175</v>
      </c>
      <c r="O26" s="40" t="s">
        <v>282</v>
      </c>
      <c r="P26" s="40" t="s">
        <v>16</v>
      </c>
      <c r="Q26" s="97"/>
      <c r="R26" s="97"/>
      <c r="S26" s="97" t="s">
        <v>268</v>
      </c>
      <c r="T26" s="40" t="s">
        <v>268</v>
      </c>
      <c r="U26" s="40"/>
      <c r="V26" s="40"/>
      <c r="W26" s="40" t="s">
        <v>268</v>
      </c>
      <c r="X26" s="40"/>
      <c r="Y26" s="40"/>
      <c r="Z26" s="40" t="s">
        <v>268</v>
      </c>
      <c r="AA26" s="40"/>
      <c r="AB26" s="40"/>
      <c r="AC26" s="40"/>
      <c r="AD26" s="40"/>
      <c r="AE26" s="40" t="s">
        <v>268</v>
      </c>
      <c r="AF26" s="40">
        <f>IF(Q26="x",1,0)+IF(R26="x",2,0)+IF(S26="x",3,0)+IF(T26="x",3,0)+IF(U26="x",2,0)+IF(V26="x",1,0)+IF(W26="x",3,0)+IF(X26="x",2,0)+IF(Y26="x",1,0)+IF(Z26="x",3,0)+IF(AA26="x",2,0)+IF(AB26="x",1,0)+IF(AC26="x",3,0)+IF(AD26="x",2,0)+IF(AE26="x",1,0)+(VLOOKUP(P26,[9]LISTA!$H$2:$J$5,3,FALSE))</f>
        <v>12</v>
      </c>
      <c r="AG26" s="43" t="str">
        <f t="shared" si="0"/>
        <v>Critico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132</v>
      </c>
      <c r="C27" s="40" t="s">
        <v>415</v>
      </c>
      <c r="D27" s="40" t="s">
        <v>415</v>
      </c>
      <c r="E27" s="105" t="s">
        <v>949</v>
      </c>
      <c r="F27" s="106" t="s">
        <v>950</v>
      </c>
      <c r="G27" s="96" t="s">
        <v>145</v>
      </c>
      <c r="H27" s="40" t="s">
        <v>92</v>
      </c>
      <c r="I27" s="40" t="s">
        <v>415</v>
      </c>
      <c r="J27" s="40"/>
      <c r="K27" s="40" t="s">
        <v>268</v>
      </c>
      <c r="L27" s="40" t="s">
        <v>128</v>
      </c>
      <c r="M27" s="40" t="s">
        <v>91</v>
      </c>
      <c r="N27" s="40" t="s">
        <v>175</v>
      </c>
      <c r="O27" s="40" t="s">
        <v>282</v>
      </c>
      <c r="P27" s="40" t="s">
        <v>16</v>
      </c>
      <c r="Q27" s="97"/>
      <c r="R27" s="97"/>
      <c r="S27" s="97" t="s">
        <v>268</v>
      </c>
      <c r="T27" s="40" t="s">
        <v>268</v>
      </c>
      <c r="U27" s="40"/>
      <c r="V27" s="40"/>
      <c r="W27" s="40"/>
      <c r="X27" s="40" t="s">
        <v>268</v>
      </c>
      <c r="Y27" s="40"/>
      <c r="Z27" s="40"/>
      <c r="AA27" s="40"/>
      <c r="AB27" s="40" t="s">
        <v>268</v>
      </c>
      <c r="AC27" s="40"/>
      <c r="AD27" s="40"/>
      <c r="AE27" s="40" t="s">
        <v>268</v>
      </c>
      <c r="AF27" s="40">
        <f>IF(Q27="x",1,0)+IF(R27="x",2,0)+IF(S27="x",3,0)+IF(T27="x",3,0)+IF(U27="x",2,0)+IF(V27="x",1,0)+IF(W27="x",3,0)+IF(X27="x",2,0)+IF(Y27="x",1,0)+IF(Z27="x",3,0)+IF(AA27="x",2,0)+IF(AB27="x",1,0)+IF(AC27="x",3,0)+IF(AD27="x",2,0)+IF(AE27="x",1,0)+(VLOOKUP(P27,[9]LISTA!$H$2:$J$5,3,FALSE))</f>
        <v>9</v>
      </c>
      <c r="AG27" s="43" t="str">
        <f t="shared" si="0"/>
        <v>Moderado</v>
      </c>
    </row>
    <row r="28" spans="1:208" s="24" customFormat="1" ht="37.5" customHeight="1" x14ac:dyDescent="0.2">
      <c r="A28" s="40">
        <v>19</v>
      </c>
      <c r="B28" s="40" t="s">
        <v>132</v>
      </c>
      <c r="C28" s="40" t="s">
        <v>415</v>
      </c>
      <c r="D28" s="40" t="s">
        <v>415</v>
      </c>
      <c r="E28" s="105" t="s">
        <v>951</v>
      </c>
      <c r="F28" s="106" t="s">
        <v>950</v>
      </c>
      <c r="G28" s="96" t="s">
        <v>145</v>
      </c>
      <c r="H28" s="40" t="s">
        <v>92</v>
      </c>
      <c r="I28" s="40" t="s">
        <v>415</v>
      </c>
      <c r="J28" s="40"/>
      <c r="K28" s="40" t="s">
        <v>268</v>
      </c>
      <c r="L28" s="40" t="s">
        <v>952</v>
      </c>
      <c r="M28" s="40" t="s">
        <v>91</v>
      </c>
      <c r="N28" s="40" t="s">
        <v>175</v>
      </c>
      <c r="O28" s="40" t="s">
        <v>282</v>
      </c>
      <c r="P28" s="40" t="s">
        <v>15</v>
      </c>
      <c r="Q28" s="97"/>
      <c r="R28" s="97"/>
      <c r="S28" s="97" t="s">
        <v>268</v>
      </c>
      <c r="T28" s="40" t="s">
        <v>268</v>
      </c>
      <c r="U28" s="40"/>
      <c r="V28" s="40"/>
      <c r="W28" s="40"/>
      <c r="X28" s="40" t="s">
        <v>268</v>
      </c>
      <c r="Y28" s="40"/>
      <c r="Z28" s="40"/>
      <c r="AA28" s="40" t="s">
        <v>268</v>
      </c>
      <c r="AB28" s="40"/>
      <c r="AC28" s="40"/>
      <c r="AD28" s="40"/>
      <c r="AE28" s="40" t="s">
        <v>268</v>
      </c>
      <c r="AF28" s="40">
        <f>IF(Q28="x",1,0)+IF(R28="x",2,0)+IF(S28="x",3,0)+IF(T28="x",3,0)+IF(U28="x",2,0)+IF(V28="x",1,0)+IF(W28="x",3,0)+IF(X28="x",2,0)+IF(Y28="x",1,0)+IF(Z28="x",3,0)+IF(AA28="x",2,0)+IF(AB28="x",1,0)+IF(AC28="x",3,0)+IF(AD28="x",2,0)+IF(AE28="x",1,0)+(VLOOKUP(P28,[9]LISTA!$H$2:$J$5,3,FALSE))</f>
        <v>12</v>
      </c>
      <c r="AG28" s="43" t="str">
        <f t="shared" si="0"/>
        <v>Critico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37.5" customHeight="1" x14ac:dyDescent="0.2">
      <c r="A29" s="20">
        <v>20</v>
      </c>
      <c r="B29" s="40" t="s">
        <v>132</v>
      </c>
      <c r="C29" s="40" t="s">
        <v>415</v>
      </c>
      <c r="D29" s="40" t="s">
        <v>415</v>
      </c>
      <c r="E29" s="105" t="s">
        <v>953</v>
      </c>
      <c r="F29" s="106" t="s">
        <v>954</v>
      </c>
      <c r="G29" s="96" t="s">
        <v>145</v>
      </c>
      <c r="H29" s="40" t="s">
        <v>631</v>
      </c>
      <c r="I29" s="40" t="s">
        <v>415</v>
      </c>
      <c r="J29" s="40"/>
      <c r="K29" s="40" t="s">
        <v>268</v>
      </c>
      <c r="L29" s="40" t="s">
        <v>132</v>
      </c>
      <c r="M29" s="40" t="s">
        <v>91</v>
      </c>
      <c r="N29" s="40" t="s">
        <v>175</v>
      </c>
      <c r="O29" s="40" t="s">
        <v>157</v>
      </c>
      <c r="P29" s="40" t="s">
        <v>15</v>
      </c>
      <c r="Q29" s="97"/>
      <c r="R29" s="97"/>
      <c r="S29" s="97" t="s">
        <v>268</v>
      </c>
      <c r="T29" s="40" t="s">
        <v>268</v>
      </c>
      <c r="U29" s="40"/>
      <c r="V29" s="40"/>
      <c r="W29" s="40" t="s">
        <v>268</v>
      </c>
      <c r="X29" s="40"/>
      <c r="Y29" s="40"/>
      <c r="Z29" s="40" t="s">
        <v>268</v>
      </c>
      <c r="AA29" s="40"/>
      <c r="AB29" s="40"/>
      <c r="AC29" s="40"/>
      <c r="AD29" s="40" t="s">
        <v>268</v>
      </c>
      <c r="AE29" s="40"/>
      <c r="AF29" s="40">
        <f>IF(Q29="x",1,0)+IF(R29="x",2,0)+IF(S29="x",3,0)+IF(T29="x",3,0)+IF(U29="x",2,0)+IF(V29="x",1,0)+IF(W29="x",3,0)+IF(X29="x",2,0)+IF(Y29="x",1,0)+IF(Z29="x",3,0)+IF(AA29="x",2,0)+IF(AB29="x",1,0)+IF(AC29="x",3,0)+IF(AD29="x",2,0)+IF(AE29="x",1,0)+(VLOOKUP(P29,[9]LISTA!$H$2:$J$5,3,FALSE))</f>
        <v>15</v>
      </c>
      <c r="AG29" s="43" t="str">
        <f t="shared" si="0"/>
        <v>Critico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x14ac:dyDescent="0.2">
      <c r="A30" s="98"/>
      <c r="B30" s="98"/>
      <c r="C30" s="99"/>
      <c r="D30" s="99"/>
      <c r="E30" s="100"/>
      <c r="F30" s="101"/>
      <c r="G30" s="102"/>
      <c r="H30" s="99"/>
      <c r="I30" s="99"/>
      <c r="J30" s="99"/>
      <c r="K30" s="103"/>
      <c r="L30" s="103"/>
      <c r="M30" s="103"/>
      <c r="N30" s="103"/>
      <c r="O30" s="103"/>
      <c r="P30" s="103"/>
      <c r="Q30" s="103"/>
      <c r="R30" s="103"/>
      <c r="S30" s="103"/>
      <c r="T30" s="103"/>
      <c r="U30" s="103"/>
      <c r="V30" s="103"/>
      <c r="W30" s="99"/>
      <c r="X30" s="99"/>
      <c r="Y30" s="99"/>
      <c r="Z30" s="99"/>
      <c r="AA30" s="99"/>
      <c r="AB30" s="99"/>
      <c r="AC30" s="99"/>
      <c r="AD30" s="99"/>
      <c r="AE30" s="99"/>
      <c r="AF30" s="99"/>
      <c r="AG30" s="104"/>
    </row>
    <row r="44" spans="1:208" s="6" customFormat="1" ht="24" customHeight="1" x14ac:dyDescent="0.2">
      <c r="A44" s="176" t="s">
        <v>25</v>
      </c>
      <c r="B44" s="177"/>
      <c r="C44" s="178" t="s">
        <v>43</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ht="36" customHeight="1" x14ac:dyDescent="0.2">
      <c r="A45" s="179" t="s">
        <v>33</v>
      </c>
      <c r="B45" s="180"/>
      <c r="C45" s="178" t="s">
        <v>62</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6" t="s">
        <v>11</v>
      </c>
      <c r="B46" s="177"/>
      <c r="C46" s="178" t="s">
        <v>40</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x14ac:dyDescent="0.2">
      <c r="A47" s="179" t="s">
        <v>45</v>
      </c>
      <c r="B47" s="180"/>
      <c r="C47" s="181" t="s">
        <v>52</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x14ac:dyDescent="0.2">
      <c r="A48" s="176" t="s">
        <v>46</v>
      </c>
      <c r="B48" s="177"/>
      <c r="C48" s="178" t="s">
        <v>53</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24" customHeight="1" x14ac:dyDescent="0.2">
      <c r="A49" s="179" t="s">
        <v>28</v>
      </c>
      <c r="B49" s="180"/>
      <c r="C49" s="178" t="s">
        <v>41</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ht="24" customHeight="1" x14ac:dyDescent="0.2">
      <c r="A50" s="176" t="s">
        <v>29</v>
      </c>
      <c r="B50" s="177"/>
      <c r="C50" s="178" t="s">
        <v>54</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x14ac:dyDescent="0.2">
      <c r="A51" s="179" t="s">
        <v>26</v>
      </c>
      <c r="B51" s="180"/>
      <c r="C51" s="178" t="s">
        <v>42</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76" t="s">
        <v>30</v>
      </c>
      <c r="B52" s="177"/>
      <c r="C52" s="178" t="s">
        <v>55</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x14ac:dyDescent="0.2">
      <c r="A53" s="179" t="s">
        <v>31</v>
      </c>
      <c r="B53" s="180"/>
      <c r="C53" s="178" t="s">
        <v>56</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76" t="s">
        <v>57</v>
      </c>
      <c r="B54" s="177"/>
      <c r="C54" s="178" t="s">
        <v>63</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4" t="s">
        <v>12</v>
      </c>
      <c r="B55" s="185"/>
      <c r="C55" s="178" t="s">
        <v>13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86" t="s">
        <v>91</v>
      </c>
      <c r="B56" s="177"/>
      <c r="C56" s="178" t="s">
        <v>83</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87" t="s">
        <v>73</v>
      </c>
      <c r="B57" s="180"/>
      <c r="C57" s="178" t="s">
        <v>74</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86" t="s">
        <v>72</v>
      </c>
      <c r="B58" s="177"/>
      <c r="C58" s="178" t="s">
        <v>75</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87" t="s">
        <v>76</v>
      </c>
      <c r="B59" s="180"/>
      <c r="C59" s="178" t="s">
        <v>77</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36" customHeight="1" x14ac:dyDescent="0.2">
      <c r="A60" s="189" t="s">
        <v>34</v>
      </c>
      <c r="B60" s="185"/>
      <c r="C60" s="178" t="s">
        <v>49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79" t="s">
        <v>35</v>
      </c>
      <c r="B61" s="180"/>
      <c r="C61" s="178" t="s">
        <v>59</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79" t="s">
        <v>36</v>
      </c>
      <c r="B62" s="180"/>
      <c r="C62" s="178" t="s">
        <v>37</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36" customHeight="1" x14ac:dyDescent="0.2">
      <c r="A63" s="179" t="s">
        <v>38</v>
      </c>
      <c r="B63" s="180"/>
      <c r="C63" s="178" t="s">
        <v>39</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36" customHeight="1" x14ac:dyDescent="0.2">
      <c r="A64" s="189" t="s">
        <v>152</v>
      </c>
      <c r="B64" s="185"/>
      <c r="C64" s="178" t="s">
        <v>153</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24" customHeight="1" x14ac:dyDescent="0.2">
      <c r="A65" s="189" t="s">
        <v>34</v>
      </c>
      <c r="B65" s="185"/>
      <c r="C65" s="178" t="s">
        <v>84</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24" customHeight="1" x14ac:dyDescent="0.2">
      <c r="A66" s="176" t="s">
        <v>23</v>
      </c>
      <c r="B66" s="177"/>
      <c r="C66" s="178" t="s">
        <v>69</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ht="36" customHeight="1" x14ac:dyDescent="0.2">
      <c r="A67" s="179" t="s">
        <v>24</v>
      </c>
      <c r="B67" s="180"/>
      <c r="C67" s="178" t="s">
        <v>71</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ht="24" customHeight="1" x14ac:dyDescent="0.2">
      <c r="A68" s="176" t="s">
        <v>0</v>
      </c>
      <c r="B68" s="177"/>
      <c r="C68" s="178" t="s">
        <v>58</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row r="69" spans="1:208" s="6" customFormat="1" ht="24" customHeight="1" x14ac:dyDescent="0.2">
      <c r="A69" s="188" t="s">
        <v>44</v>
      </c>
      <c r="B69" s="188"/>
      <c r="C69" s="178" t="s">
        <v>50</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row>
  </sheetData>
  <sheetProtection algorithmName="SHA-512" hashValue="VjlZdQ9MLfAPbAjHJK/ssgNXN8O9SmS2FxZHyQmlnhwpcoseUNC+P+54BxYHZUZX82q31s2Zmy/2AUBp3ogVHA==" saltValue="7dDGMSqjna+fovEMF/U1XA==" spinCount="100000" sheet="1" objects="1" scenarios="1"/>
  <mergeCells count="83">
    <mergeCell ref="A2:D4"/>
    <mergeCell ref="E2:Y4"/>
    <mergeCell ref="Z2:AG2"/>
    <mergeCell ref="Z3:AD3"/>
    <mergeCell ref="AE3:AG3"/>
    <mergeCell ref="Z4:AG4"/>
    <mergeCell ref="A5:AG5"/>
    <mergeCell ref="A6:L7"/>
    <mergeCell ref="M6:P7"/>
    <mergeCell ref="Q6:V7"/>
    <mergeCell ref="W6:AG7"/>
    <mergeCell ref="A45:B45"/>
    <mergeCell ref="C45:AG45"/>
    <mergeCell ref="O8:O9"/>
    <mergeCell ref="P8:P9"/>
    <mergeCell ref="Q8:S8"/>
    <mergeCell ref="T8:V8"/>
    <mergeCell ref="W8:Y8"/>
    <mergeCell ref="Z8:AB8"/>
    <mergeCell ref="F8:F9"/>
    <mergeCell ref="G8:G9"/>
    <mergeCell ref="H8:H9"/>
    <mergeCell ref="I8:I9"/>
    <mergeCell ref="J8:K8"/>
    <mergeCell ref="N8:N9"/>
    <mergeCell ref="A8:A9"/>
    <mergeCell ref="B8:B9"/>
    <mergeCell ref="AC8:AE8"/>
    <mergeCell ref="AF8:AF9"/>
    <mergeCell ref="AG8:AG9"/>
    <mergeCell ref="A44:B44"/>
    <mergeCell ref="C44:AG44"/>
    <mergeCell ref="C8:C9"/>
    <mergeCell ref="D8:D9"/>
    <mergeCell ref="E8:E9"/>
    <mergeCell ref="A46:B46"/>
    <mergeCell ref="C46:AG46"/>
    <mergeCell ref="A47:B47"/>
    <mergeCell ref="C47:AG47"/>
    <mergeCell ref="A48:B48"/>
    <mergeCell ref="C48:AG48"/>
    <mergeCell ref="A49:B49"/>
    <mergeCell ref="C49:AG49"/>
    <mergeCell ref="A50:B50"/>
    <mergeCell ref="C50:AG50"/>
    <mergeCell ref="A51:B51"/>
    <mergeCell ref="C51:AG51"/>
    <mergeCell ref="A52:B52"/>
    <mergeCell ref="C52:AG52"/>
    <mergeCell ref="A53:B53"/>
    <mergeCell ref="C53:AG53"/>
    <mergeCell ref="A54:B54"/>
    <mergeCell ref="C54:AG54"/>
    <mergeCell ref="A55:B55"/>
    <mergeCell ref="C55:AG55"/>
    <mergeCell ref="A56:B56"/>
    <mergeCell ref="C56:AG56"/>
    <mergeCell ref="A57:B57"/>
    <mergeCell ref="C57:AG57"/>
    <mergeCell ref="A58:B58"/>
    <mergeCell ref="C58:AG58"/>
    <mergeCell ref="A59:B59"/>
    <mergeCell ref="C59:AG59"/>
    <mergeCell ref="A60:B60"/>
    <mergeCell ref="C60:AG60"/>
    <mergeCell ref="A61:B61"/>
    <mergeCell ref="C61:AG61"/>
    <mergeCell ref="A62:B62"/>
    <mergeCell ref="C62:AG62"/>
    <mergeCell ref="A63:B63"/>
    <mergeCell ref="C63:AG63"/>
    <mergeCell ref="A64:B64"/>
    <mergeCell ref="C64:AG64"/>
    <mergeCell ref="A65:B65"/>
    <mergeCell ref="C65:AG65"/>
    <mergeCell ref="A66:B66"/>
    <mergeCell ref="C66:AG66"/>
    <mergeCell ref="A67:B67"/>
    <mergeCell ref="C67:AG67"/>
    <mergeCell ref="A68:B68"/>
    <mergeCell ref="C68:AG68"/>
    <mergeCell ref="A69:B69"/>
    <mergeCell ref="C69:AG69"/>
  </mergeCells>
  <conditionalFormatting sqref="AG1:AG7 AG10:AG1048576">
    <cfRule type="containsText" dxfId="46" priority="2" operator="containsText" text="Bajo">
      <formula>NOT(ISERROR(SEARCH("Bajo",AG1)))</formula>
    </cfRule>
    <cfRule type="containsText" dxfId="45" priority="3" operator="containsText" text="Moderado">
      <formula>NOT(ISERROR(SEARCH("Moderado",AG1)))</formula>
    </cfRule>
    <cfRule type="containsText" dxfId="44" priority="4" operator="containsText" text="Critico">
      <formula>NOT(ISERROR(SEARCH("Critico",AG1)))</formula>
    </cfRule>
  </conditionalFormatting>
  <conditionalFormatting sqref="AF10:AF29">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29">
      <formula1>FORMATO</formula1>
    </dataValidation>
    <dataValidation type="list" allowBlank="1" showInputMessage="1" showErrorMessage="1" sqref="O10:O29">
      <formula1 xml:space="preserve"> Responsables</formula1>
    </dataValidation>
    <dataValidation type="list" allowBlank="1" showInputMessage="1" showErrorMessage="1" sqref="G10:G30">
      <formula1>Idioma</formula1>
    </dataValidation>
    <dataValidation type="list" allowBlank="1" showInputMessage="1" showErrorMessage="1" sqref="B10:B30">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[9]LISTA!#REF!</xm:f>
          </x14:formula1>
          <xm:sqref>H10:H29</xm:sqref>
        </x14:dataValidation>
        <x14:dataValidation type="list" allowBlank="1" showInputMessage="1" showErrorMessage="1">
          <x14:formula1>
            <xm:f>[9]LISTA!#REF!</xm:f>
          </x14:formula1>
          <xm:sqref>N10:N29</xm:sqref>
        </x14:dataValidation>
        <x14:dataValidation type="list" allowBlank="1" showInputMessage="1" showErrorMessage="1">
          <x14:formula1>
            <xm:f>[9]LISTA!#REF!</xm:f>
          </x14:formula1>
          <xm:sqref>M10:M29</xm:sqref>
        </x14:dataValidation>
        <x14:dataValidation type="list" allowBlank="1" showInputMessage="1" showErrorMessage="1">
          <x14:formula1>
            <xm:f>[9]LISTA!#REF!</xm:f>
          </x14:formula1>
          <xm:sqref>P10:P29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76"/>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4"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3"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76.5" x14ac:dyDescent="0.2">
      <c r="A10" s="40">
        <v>1</v>
      </c>
      <c r="B10" s="40" t="s">
        <v>133</v>
      </c>
      <c r="C10" s="40">
        <v>10</v>
      </c>
      <c r="D10" s="40" t="s">
        <v>1110</v>
      </c>
      <c r="E10" s="105" t="s">
        <v>1111</v>
      </c>
      <c r="F10" s="106" t="s">
        <v>1112</v>
      </c>
      <c r="G10" s="96" t="s">
        <v>145</v>
      </c>
      <c r="H10" s="40" t="s">
        <v>106</v>
      </c>
      <c r="I10" s="40" t="s">
        <v>415</v>
      </c>
      <c r="J10" s="40"/>
      <c r="K10" s="40" t="s">
        <v>268</v>
      </c>
      <c r="L10" s="40" t="s">
        <v>1113</v>
      </c>
      <c r="M10" s="40" t="s">
        <v>91</v>
      </c>
      <c r="N10" s="40" t="s">
        <v>175</v>
      </c>
      <c r="O10" s="40" t="s">
        <v>282</v>
      </c>
      <c r="P10" s="40" t="s">
        <v>15</v>
      </c>
      <c r="Q10" s="97"/>
      <c r="R10" s="97"/>
      <c r="S10" s="97" t="s">
        <v>268</v>
      </c>
      <c r="T10" s="40" t="s">
        <v>268</v>
      </c>
      <c r="U10" s="40"/>
      <c r="V10" s="40"/>
      <c r="W10" s="40" t="s">
        <v>268</v>
      </c>
      <c r="X10" s="40"/>
      <c r="Y10" s="40"/>
      <c r="Z10" s="40" t="s">
        <v>268</v>
      </c>
      <c r="AA10" s="40"/>
      <c r="AB10" s="40"/>
      <c r="AC10" s="40"/>
      <c r="AD10" s="40" t="s">
        <v>268</v>
      </c>
      <c r="AE10" s="40"/>
      <c r="AF10" s="40">
        <f>IF(Q10="x",1,0)+IF(R10="x",2,0)+IF(S10="x",3,0)+IF(T10="x",3,0)+IF(U10="x",2,0)+IF(V10="x",1,0)+IF(W10="x",3,0)+IF(X10="x",2,0)+IF(Y10="x",1,0)+IF(Z10="x",3,0)+IF(AA10="x",2,0)+IF(AB10="x",1,0)+IF(AC10="x",3,0)+IF(AD10="x",2,0)+IF(AE10="x",1,0)+(VLOOKUP(P10,[10]LISTA!$H$2:$J$5,3,FALSE))</f>
        <v>15</v>
      </c>
      <c r="AG10" s="43" t="str">
        <f t="shared" ref="AG10:AG36" si="0">IF(AF10&lt;=5,"Bajo",IF(AF10&gt;=11,"Critico",IF(AF10&lt;=10,"Moderado")))</f>
        <v>Critico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4" customFormat="1" ht="102" x14ac:dyDescent="0.2">
      <c r="A11" s="40">
        <v>2</v>
      </c>
      <c r="B11" s="40" t="s">
        <v>133</v>
      </c>
      <c r="C11" s="40">
        <v>105</v>
      </c>
      <c r="D11" s="40" t="s">
        <v>1114</v>
      </c>
      <c r="E11" s="105" t="s">
        <v>1115</v>
      </c>
      <c r="F11" s="106" t="s">
        <v>1116</v>
      </c>
      <c r="G11" s="96" t="s">
        <v>145</v>
      </c>
      <c r="H11" s="40" t="s">
        <v>150</v>
      </c>
      <c r="I11" s="40" t="s">
        <v>415</v>
      </c>
      <c r="J11" s="40"/>
      <c r="K11" s="40" t="s">
        <v>268</v>
      </c>
      <c r="L11" s="40" t="s">
        <v>1113</v>
      </c>
      <c r="M11" s="40" t="s">
        <v>91</v>
      </c>
      <c r="N11" s="40" t="s">
        <v>175</v>
      </c>
      <c r="O11" s="40" t="s">
        <v>157</v>
      </c>
      <c r="P11" s="40" t="s">
        <v>15</v>
      </c>
      <c r="Q11" s="97" t="s">
        <v>473</v>
      </c>
      <c r="R11" s="97"/>
      <c r="S11" s="97"/>
      <c r="T11" s="40"/>
      <c r="U11" s="40"/>
      <c r="V11" s="40" t="s">
        <v>268</v>
      </c>
      <c r="W11" s="40"/>
      <c r="X11" s="40"/>
      <c r="Y11" s="40" t="s">
        <v>268</v>
      </c>
      <c r="Z11" s="40"/>
      <c r="AA11" s="40" t="s">
        <v>268</v>
      </c>
      <c r="AB11" s="40"/>
      <c r="AC11" s="40" t="s">
        <v>268</v>
      </c>
      <c r="AD11" s="40"/>
      <c r="AE11" s="40"/>
      <c r="AF11" s="40"/>
      <c r="AG11" s="43" t="str">
        <f t="shared" si="0"/>
        <v>Bajo</v>
      </c>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row>
    <row r="12" spans="1:208" s="24" customFormat="1" ht="25.5" x14ac:dyDescent="0.2">
      <c r="A12" s="40">
        <v>3</v>
      </c>
      <c r="B12" s="40" t="s">
        <v>133</v>
      </c>
      <c r="C12" s="40">
        <v>40</v>
      </c>
      <c r="D12" s="40">
        <v>1</v>
      </c>
      <c r="E12" s="109" t="s">
        <v>917</v>
      </c>
      <c r="F12" s="110" t="s">
        <v>1117</v>
      </c>
      <c r="G12" s="96" t="s">
        <v>145</v>
      </c>
      <c r="H12" s="40" t="s">
        <v>115</v>
      </c>
      <c r="I12" s="40" t="s">
        <v>415</v>
      </c>
      <c r="J12" s="40" t="s">
        <v>473</v>
      </c>
      <c r="K12" s="40" t="s">
        <v>268</v>
      </c>
      <c r="L12" s="40" t="s">
        <v>1113</v>
      </c>
      <c r="M12" s="40" t="s">
        <v>91</v>
      </c>
      <c r="N12" s="40" t="s">
        <v>175</v>
      </c>
      <c r="O12" s="40" t="s">
        <v>157</v>
      </c>
      <c r="P12" s="111" t="s">
        <v>16</v>
      </c>
      <c r="Q12" s="97" t="s">
        <v>268</v>
      </c>
      <c r="R12" s="97"/>
      <c r="S12" s="97"/>
      <c r="T12" s="40"/>
      <c r="U12" s="40"/>
      <c r="V12" s="40" t="s">
        <v>473</v>
      </c>
      <c r="W12" s="40"/>
      <c r="X12" s="40"/>
      <c r="Y12" s="40" t="s">
        <v>473</v>
      </c>
      <c r="Z12" s="40"/>
      <c r="AA12" s="40" t="s">
        <v>473</v>
      </c>
      <c r="AB12" s="40"/>
      <c r="AC12" s="40" t="s">
        <v>473</v>
      </c>
      <c r="AD12" s="40"/>
      <c r="AE12" s="40"/>
      <c r="AF12" s="40">
        <f>IF(Q12="x",1,0)+IF(R12="x",2,0)+IF(S12="x",3,0)+IF(T12="x",3,0)+IF(U12="x",2,0)+IF(V12="x",1,0)+IF(W12="x",3,0)+IF(X12="x",2,0)+IF(Y12="x",1,0)+IF(Z12="x",3,0)+IF(AA12="x",2,0)+IF(AB12="x",1,0)+IF(AC12="x",3,0)+IF(AD12="x",2,0)+IF(AE12="x",1,0)+(VLOOKUP(P12,[10]LISTA!$H$2:$J$5,3,FALSE))</f>
        <v>7</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63.75" x14ac:dyDescent="0.2">
      <c r="A13" s="40">
        <v>4</v>
      </c>
      <c r="B13" s="40" t="s">
        <v>133</v>
      </c>
      <c r="C13" s="40" t="s">
        <v>415</v>
      </c>
      <c r="D13" s="40" t="s">
        <v>415</v>
      </c>
      <c r="E13" s="105" t="s">
        <v>1118</v>
      </c>
      <c r="F13" s="106" t="s">
        <v>1119</v>
      </c>
      <c r="G13" s="96" t="s">
        <v>145</v>
      </c>
      <c r="H13" s="40" t="s">
        <v>415</v>
      </c>
      <c r="I13" s="40" t="s">
        <v>415</v>
      </c>
      <c r="J13" s="40"/>
      <c r="K13" s="40" t="s">
        <v>268</v>
      </c>
      <c r="L13" s="40" t="s">
        <v>1113</v>
      </c>
      <c r="M13" s="40" t="s">
        <v>73</v>
      </c>
      <c r="N13" s="40" t="s">
        <v>175</v>
      </c>
      <c r="O13" s="40" t="s">
        <v>157</v>
      </c>
      <c r="P13" s="40" t="s">
        <v>15</v>
      </c>
      <c r="Q13" s="97"/>
      <c r="R13" s="97"/>
      <c r="S13" s="97" t="s">
        <v>268</v>
      </c>
      <c r="T13" s="40" t="s">
        <v>268</v>
      </c>
      <c r="U13" s="40"/>
      <c r="V13" s="40"/>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[10]LISTA!$H$2:$J$5,3,FALSE))</f>
        <v>10</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102" x14ac:dyDescent="0.2">
      <c r="A14" s="40">
        <v>5</v>
      </c>
      <c r="B14" s="40" t="s">
        <v>133</v>
      </c>
      <c r="C14" s="40">
        <v>180</v>
      </c>
      <c r="D14" s="40" t="s">
        <v>1120</v>
      </c>
      <c r="E14" s="105" t="s">
        <v>1121</v>
      </c>
      <c r="F14" s="106" t="s">
        <v>1122</v>
      </c>
      <c r="G14" s="96" t="s">
        <v>145</v>
      </c>
      <c r="H14" s="40" t="s">
        <v>889</v>
      </c>
      <c r="I14" s="40" t="s">
        <v>415</v>
      </c>
      <c r="J14" s="40" t="s">
        <v>268</v>
      </c>
      <c r="K14" s="40" t="s">
        <v>268</v>
      </c>
      <c r="L14" s="40" t="s">
        <v>1123</v>
      </c>
      <c r="M14" s="40" t="s">
        <v>91</v>
      </c>
      <c r="N14" s="40" t="s">
        <v>175</v>
      </c>
      <c r="O14" s="40" t="s">
        <v>157</v>
      </c>
      <c r="P14" s="40" t="s">
        <v>16</v>
      </c>
      <c r="Q14" s="97" t="s">
        <v>268</v>
      </c>
      <c r="R14" s="97"/>
      <c r="S14" s="97"/>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[10]LISTA!$H$2:$J$5,3,FALSE))</f>
        <v>5</v>
      </c>
      <c r="AG14" s="43" t="str">
        <f t="shared" si="0"/>
        <v>Bajo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24" customFormat="1" ht="25.5" x14ac:dyDescent="0.2">
      <c r="A15" s="40">
        <v>6</v>
      </c>
      <c r="B15" s="40" t="s">
        <v>133</v>
      </c>
      <c r="C15" s="40" t="s">
        <v>415</v>
      </c>
      <c r="D15" s="40" t="s">
        <v>415</v>
      </c>
      <c r="E15" s="105" t="s">
        <v>1124</v>
      </c>
      <c r="F15" s="106" t="s">
        <v>1125</v>
      </c>
      <c r="G15" s="96" t="s">
        <v>145</v>
      </c>
      <c r="H15" s="40" t="s">
        <v>92</v>
      </c>
      <c r="I15" s="40" t="s">
        <v>415</v>
      </c>
      <c r="J15" s="40"/>
      <c r="K15" s="40" t="s">
        <v>268</v>
      </c>
      <c r="L15" s="40" t="s">
        <v>1126</v>
      </c>
      <c r="M15" s="40" t="s">
        <v>73</v>
      </c>
      <c r="N15" s="40" t="s">
        <v>175</v>
      </c>
      <c r="O15" s="40" t="s">
        <v>282</v>
      </c>
      <c r="P15" s="40" t="s">
        <v>16</v>
      </c>
      <c r="Q15" s="97"/>
      <c r="R15" s="97"/>
      <c r="S15" s="97" t="s">
        <v>268</v>
      </c>
      <c r="T15" s="40" t="s">
        <v>268</v>
      </c>
      <c r="U15" s="40"/>
      <c r="V15" s="40"/>
      <c r="W15" s="40"/>
      <c r="X15" s="40"/>
      <c r="Y15" s="40" t="s">
        <v>268</v>
      </c>
      <c r="Z15" s="40"/>
      <c r="AA15" s="40"/>
      <c r="AB15" s="40" t="s">
        <v>268</v>
      </c>
      <c r="AC15" s="40"/>
      <c r="AD15" s="40"/>
      <c r="AE15" s="40" t="s">
        <v>268</v>
      </c>
      <c r="AF15" s="40">
        <f>IF(Q15="x",1,0)+IF(R15="x",2,0)+IF(S15="x",3,0)+IF(T15="x",3,0)+IF(U15="x",2,0)+IF(V15="x",1,0)+IF(W15="x",3,0)+IF(X15="x",2,0)+IF(Y15="x",1,0)+IF(Z15="x",3,0)+IF(AA15="x",2,0)+IF(AB15="x",1,0)+IF(AC15="x",3,0)+IF(AD15="x",2,0)+IF(AE15="x",1,0)+(VLOOKUP(P15,[10]LISTA!$H$2:$J$5,3,FALSE))</f>
        <v>8</v>
      </c>
      <c r="AG15" s="43" t="str">
        <f t="shared" si="0"/>
        <v>Moderado</v>
      </c>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row>
    <row r="16" spans="1:208" s="24" customFormat="1" ht="38.25" x14ac:dyDescent="0.2">
      <c r="A16" s="40">
        <v>7</v>
      </c>
      <c r="B16" s="40" t="s">
        <v>133</v>
      </c>
      <c r="C16" s="40" t="s">
        <v>415</v>
      </c>
      <c r="D16" s="40" t="s">
        <v>415</v>
      </c>
      <c r="E16" s="112" t="s">
        <v>1127</v>
      </c>
      <c r="F16" s="113" t="s">
        <v>1128</v>
      </c>
      <c r="G16" s="96" t="s">
        <v>145</v>
      </c>
      <c r="H16" s="40" t="s">
        <v>92</v>
      </c>
      <c r="I16" s="40" t="s">
        <v>290</v>
      </c>
      <c r="J16" s="40"/>
      <c r="K16" s="40" t="s">
        <v>268</v>
      </c>
      <c r="L16" s="40" t="s">
        <v>462</v>
      </c>
      <c r="M16" s="40" t="s">
        <v>633</v>
      </c>
      <c r="N16" s="40" t="s">
        <v>175</v>
      </c>
      <c r="O16" s="40" t="s">
        <v>157</v>
      </c>
      <c r="P16" s="40" t="s">
        <v>16</v>
      </c>
      <c r="Q16" s="97"/>
      <c r="R16" s="97"/>
      <c r="S16" s="97" t="s">
        <v>268</v>
      </c>
      <c r="T16" s="40"/>
      <c r="U16" s="40" t="s">
        <v>268</v>
      </c>
      <c r="V16" s="40"/>
      <c r="W16" s="40"/>
      <c r="X16" s="40"/>
      <c r="Y16" s="40" t="s">
        <v>268</v>
      </c>
      <c r="Z16" s="40"/>
      <c r="AA16" s="40"/>
      <c r="AB16" s="40" t="s">
        <v>268</v>
      </c>
      <c r="AC16" s="40"/>
      <c r="AD16" s="40"/>
      <c r="AE16" s="40" t="s">
        <v>268</v>
      </c>
      <c r="AF16" s="40">
        <f>IF(Q16="x",1,0)+IF(R16="x",2,0)+IF(S16="x",3,0)+IF(T16="x",3,0)+IF(U16="x",2,0)+IF(V16="x",1,0)+IF(W16="x",3,0)+IF(X16="x",2,0)+IF(Y16="x",1,0)+IF(Z16="x",3,0)+IF(AA16="x",2,0)+IF(AB16="x",1,0)+IF(AC16="x",3,0)+IF(AD16="x",2,0)+IF(AE16="x",1,0)+(VLOOKUP(P16,[10]LISTA!$H$2:$J$5,3,FALSE))</f>
        <v>7</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8.25" x14ac:dyDescent="0.2">
      <c r="A17" s="40">
        <v>8</v>
      </c>
      <c r="B17" s="40" t="s">
        <v>133</v>
      </c>
      <c r="C17" s="40" t="s">
        <v>415</v>
      </c>
      <c r="D17" s="40" t="s">
        <v>415</v>
      </c>
      <c r="E17" s="105" t="s">
        <v>1129</v>
      </c>
      <c r="F17" s="106" t="s">
        <v>1130</v>
      </c>
      <c r="G17" s="96" t="s">
        <v>145</v>
      </c>
      <c r="H17" s="40" t="s">
        <v>92</v>
      </c>
      <c r="I17" s="40" t="s">
        <v>1131</v>
      </c>
      <c r="J17" s="40"/>
      <c r="K17" s="40" t="s">
        <v>268</v>
      </c>
      <c r="L17" s="40" t="s">
        <v>1113</v>
      </c>
      <c r="M17" s="40" t="s">
        <v>633</v>
      </c>
      <c r="N17" s="40" t="s">
        <v>175</v>
      </c>
      <c r="O17" s="40" t="s">
        <v>282</v>
      </c>
      <c r="P17" s="40" t="s">
        <v>16</v>
      </c>
      <c r="Q17" s="97" t="s">
        <v>268</v>
      </c>
      <c r="R17" s="97"/>
      <c r="S17" s="97" t="s">
        <v>273</v>
      </c>
      <c r="T17" s="40" t="s">
        <v>268</v>
      </c>
      <c r="U17" s="40"/>
      <c r="V17" s="40"/>
      <c r="W17" s="40"/>
      <c r="X17" s="40" t="s">
        <v>273</v>
      </c>
      <c r="Y17" s="40" t="s">
        <v>268</v>
      </c>
      <c r="Z17" s="40"/>
      <c r="AA17" s="40" t="s">
        <v>268</v>
      </c>
      <c r="AB17" s="40" t="s">
        <v>273</v>
      </c>
      <c r="AC17" s="40"/>
      <c r="AD17" s="40"/>
      <c r="AE17" s="40" t="s">
        <v>268</v>
      </c>
      <c r="AF17" s="40">
        <f>IF(Q17="x",1,0)+IF(R17="x",2,0)+IF(S17="x",3,0)+IF(T17="x",3,0)+IF(U17="x",2,0)+IF(V17="x",1,0)+IF(W17="x",3,0)+IF(X17="x",2,0)+IF(Y17="x",1,0)+IF(Z17="x",3,0)+IF(AA17="x",2,0)+IF(AB17="x",1,0)+IF(AC17="x",3,0)+IF(AD17="x",2,0)+IF(AE17="x",1,0)+(VLOOKUP(P17,[10]LISTA!$H$2:$J$5,3,FALSE))</f>
        <v>7</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8.25" x14ac:dyDescent="0.2">
      <c r="A18" s="40">
        <v>9</v>
      </c>
      <c r="B18" s="40" t="s">
        <v>133</v>
      </c>
      <c r="C18" s="40" t="s">
        <v>415</v>
      </c>
      <c r="D18" s="40" t="s">
        <v>415</v>
      </c>
      <c r="E18" s="112" t="s">
        <v>1132</v>
      </c>
      <c r="F18" s="113" t="s">
        <v>1133</v>
      </c>
      <c r="G18" s="96" t="s">
        <v>145</v>
      </c>
      <c r="H18" s="40" t="s">
        <v>92</v>
      </c>
      <c r="I18" s="40" t="s">
        <v>415</v>
      </c>
      <c r="J18" s="40"/>
      <c r="K18" s="40" t="s">
        <v>268</v>
      </c>
      <c r="L18" s="40" t="s">
        <v>462</v>
      </c>
      <c r="M18" s="40" t="s">
        <v>633</v>
      </c>
      <c r="N18" s="40" t="s">
        <v>175</v>
      </c>
      <c r="O18" s="40" t="s">
        <v>157</v>
      </c>
      <c r="P18" s="40" t="s">
        <v>16</v>
      </c>
      <c r="Q18" s="97"/>
      <c r="R18" s="97"/>
      <c r="S18" s="97" t="s">
        <v>268</v>
      </c>
      <c r="T18" s="40" t="s">
        <v>268</v>
      </c>
      <c r="U18" s="40"/>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[10]LISTA!$H$2:$J$5,3,FALSE))</f>
        <v>8</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51" x14ac:dyDescent="0.2">
      <c r="A19" s="40">
        <v>10</v>
      </c>
      <c r="B19" s="40" t="s">
        <v>133</v>
      </c>
      <c r="C19" s="40">
        <v>230</v>
      </c>
      <c r="D19" s="40" t="s">
        <v>415</v>
      </c>
      <c r="E19" s="105" t="s">
        <v>1134</v>
      </c>
      <c r="F19" s="106" t="s">
        <v>1135</v>
      </c>
      <c r="G19" s="96" t="s">
        <v>145</v>
      </c>
      <c r="H19" s="40" t="s">
        <v>115</v>
      </c>
      <c r="I19" s="40" t="s">
        <v>90</v>
      </c>
      <c r="J19" s="40"/>
      <c r="K19" s="40" t="s">
        <v>268</v>
      </c>
      <c r="L19" s="40" t="s">
        <v>1136</v>
      </c>
      <c r="M19" s="40" t="s">
        <v>633</v>
      </c>
      <c r="N19" s="40" t="s">
        <v>175</v>
      </c>
      <c r="O19" s="40" t="s">
        <v>282</v>
      </c>
      <c r="P19" s="40" t="s">
        <v>16</v>
      </c>
      <c r="Q19" s="97"/>
      <c r="R19" s="97" t="s">
        <v>268</v>
      </c>
      <c r="S19" s="97"/>
      <c r="T19" s="40" t="s">
        <v>473</v>
      </c>
      <c r="U19" s="40"/>
      <c r="V19" s="40"/>
      <c r="W19" s="40"/>
      <c r="X19" s="40"/>
      <c r="Y19" s="40" t="s">
        <v>268</v>
      </c>
      <c r="Z19" s="40"/>
      <c r="AA19" s="40" t="s">
        <v>473</v>
      </c>
      <c r="AB19" s="40"/>
      <c r="AC19" s="40"/>
      <c r="AD19" s="40"/>
      <c r="AE19" s="40" t="s">
        <v>268</v>
      </c>
      <c r="AF19" s="40">
        <f>IF(Q19="x",1,0)+IF(R19="x",2,0)+IF(S19="x",3,0)+IF(T19="x",3,0)+IF(U19="x",2,0)+IF(V19="x",1,0)+IF(W19="x",3,0)+IF(X19="x",2,0)+IF(Y19="x",1,0)+IF(Z19="x",3,0)+IF(AA19="x",2,0)+IF(AB19="x",1,0)+IF(AC19="x",3,0)+IF(AD19="x",2,0)+IF(AE19="x",1,0)+(VLOOKUP(P19,[10]LISTA!$H$2:$J$5,3,FALSE))</f>
        <v>8</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24" customFormat="1" ht="38.25" x14ac:dyDescent="0.2">
      <c r="A20" s="40">
        <v>11</v>
      </c>
      <c r="B20" s="40" t="s">
        <v>133</v>
      </c>
      <c r="C20" s="40" t="s">
        <v>415</v>
      </c>
      <c r="D20" s="40" t="s">
        <v>415</v>
      </c>
      <c r="E20" s="105" t="s">
        <v>1137</v>
      </c>
      <c r="F20" s="106" t="s">
        <v>1138</v>
      </c>
      <c r="G20" s="96" t="s">
        <v>145</v>
      </c>
      <c r="H20" s="40" t="s">
        <v>115</v>
      </c>
      <c r="I20" s="40" t="s">
        <v>1139</v>
      </c>
      <c r="J20" s="40"/>
      <c r="K20" s="40" t="s">
        <v>268</v>
      </c>
      <c r="L20" s="40" t="s">
        <v>1113</v>
      </c>
      <c r="M20" s="40" t="s">
        <v>633</v>
      </c>
      <c r="N20" s="40" t="s">
        <v>175</v>
      </c>
      <c r="O20" s="40" t="s">
        <v>157</v>
      </c>
      <c r="P20" s="40" t="s">
        <v>16</v>
      </c>
      <c r="Q20" s="97"/>
      <c r="R20" s="97" t="s">
        <v>268</v>
      </c>
      <c r="S20" s="97"/>
      <c r="T20" s="40" t="s">
        <v>473</v>
      </c>
      <c r="U20" s="40"/>
      <c r="V20" s="40"/>
      <c r="W20" s="40"/>
      <c r="X20" s="40" t="s">
        <v>473</v>
      </c>
      <c r="Y20" s="40"/>
      <c r="Z20" s="40"/>
      <c r="AA20" s="40" t="s">
        <v>473</v>
      </c>
      <c r="AB20" s="40"/>
      <c r="AC20" s="40"/>
      <c r="AD20" s="40" t="s">
        <v>473</v>
      </c>
      <c r="AE20" s="40"/>
      <c r="AF20" s="40">
        <f>IF(Q20="x",1,0)+IF(R20="x",2,0)+IF(S20="x",3,0)+IF(T20="x",3,0)+IF(U20="x",2,0)+IF(V20="x",1,0)+IF(W20="x",3,0)+IF(X20="x",2,0)+IF(Y20="x",1,0)+IF(Z20="x",3,0)+IF(AA20="x",2,0)+IF(AB20="x",1,0)+IF(AC20="x",3,0)+IF(AD20="x",2,0)+IF(AE20="x",1,0)+(VLOOKUP(P20,[10]LISTA!$H$2:$J$5,3,FALSE))</f>
        <v>10</v>
      </c>
      <c r="AG20" s="43" t="str">
        <f t="shared" si="0"/>
        <v>Moderado</v>
      </c>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row>
    <row r="21" spans="1:208" s="24" customFormat="1" ht="127.5" x14ac:dyDescent="0.2">
      <c r="A21" s="40">
        <v>12</v>
      </c>
      <c r="B21" s="40" t="s">
        <v>133</v>
      </c>
      <c r="C21" s="40">
        <v>12110</v>
      </c>
      <c r="D21" s="40">
        <v>160</v>
      </c>
      <c r="E21" s="105" t="s">
        <v>1140</v>
      </c>
      <c r="F21" s="106" t="s">
        <v>1141</v>
      </c>
      <c r="G21" s="96" t="s">
        <v>145</v>
      </c>
      <c r="H21" s="40" t="s">
        <v>631</v>
      </c>
      <c r="I21" s="40" t="s">
        <v>1139</v>
      </c>
      <c r="J21" s="40"/>
      <c r="K21" s="40" t="s">
        <v>268</v>
      </c>
      <c r="L21" s="40" t="s">
        <v>1113</v>
      </c>
      <c r="M21" s="40" t="s">
        <v>91</v>
      </c>
      <c r="N21" s="40" t="s">
        <v>175</v>
      </c>
      <c r="O21" s="40" t="s">
        <v>157</v>
      </c>
      <c r="P21" s="40" t="s">
        <v>16</v>
      </c>
      <c r="Q21" s="97"/>
      <c r="R21" s="97"/>
      <c r="S21" s="97" t="s">
        <v>268</v>
      </c>
      <c r="T21" s="40" t="s">
        <v>268</v>
      </c>
      <c r="U21" s="40"/>
      <c r="V21" s="40"/>
      <c r="W21" s="40" t="s">
        <v>473</v>
      </c>
      <c r="X21" s="40"/>
      <c r="Y21" s="40"/>
      <c r="Z21" s="40" t="s">
        <v>268</v>
      </c>
      <c r="AA21" s="40"/>
      <c r="AB21" s="40"/>
      <c r="AC21" s="40" t="s">
        <v>268</v>
      </c>
      <c r="AD21" s="40"/>
      <c r="AE21" s="40"/>
      <c r="AF21" s="40">
        <f>IF(Q21="x",1,0)+IF(R21="x",2,0)+IF(S21="x",3,0)+IF(T21="x",3,0)+IF(U21="x",2,0)+IF(V21="x",1,0)+IF(W21="x",3,0)+IF(X21="x",2,0)+IF(Y21="x",1,0)+IF(Z21="x",3,0)+IF(AA21="x",2,0)+IF(AB21="x",1,0)+IF(AC21="x",3,0)+IF(AD21="x",2,0)+IF(AE21="x",1,0)+(VLOOKUP(P21,[10]LISTA!$H$2:$J$5,3,FALSE))</f>
        <v>14</v>
      </c>
      <c r="AG21" s="43" t="str">
        <f t="shared" si="0"/>
        <v>Critico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114.75" x14ac:dyDescent="0.2">
      <c r="A22" s="40">
        <v>13</v>
      </c>
      <c r="B22" s="40" t="s">
        <v>133</v>
      </c>
      <c r="C22" s="40">
        <v>12110</v>
      </c>
      <c r="D22" s="40">
        <v>100</v>
      </c>
      <c r="E22" s="105" t="s">
        <v>1142</v>
      </c>
      <c r="F22" s="106" t="s">
        <v>1143</v>
      </c>
      <c r="G22" s="96" t="s">
        <v>145</v>
      </c>
      <c r="H22" s="40" t="s">
        <v>631</v>
      </c>
      <c r="I22" s="40" t="s">
        <v>415</v>
      </c>
      <c r="J22" s="40"/>
      <c r="K22" s="40" t="s">
        <v>268</v>
      </c>
      <c r="L22" s="40" t="s">
        <v>1113</v>
      </c>
      <c r="M22" s="40" t="s">
        <v>91</v>
      </c>
      <c r="N22" s="40" t="s">
        <v>175</v>
      </c>
      <c r="O22" s="40" t="s">
        <v>157</v>
      </c>
      <c r="P22" s="40" t="s">
        <v>15</v>
      </c>
      <c r="Q22" s="97"/>
      <c r="R22" s="97"/>
      <c r="S22" s="97" t="s">
        <v>268</v>
      </c>
      <c r="T22" s="40" t="s">
        <v>268</v>
      </c>
      <c r="U22" s="40"/>
      <c r="V22" s="40"/>
      <c r="W22" s="40" t="s">
        <v>473</v>
      </c>
      <c r="X22" s="40"/>
      <c r="Y22" s="40"/>
      <c r="Z22" s="40" t="s">
        <v>268</v>
      </c>
      <c r="AA22" s="40"/>
      <c r="AB22" s="40"/>
      <c r="AC22" s="40"/>
      <c r="AD22" s="40" t="s">
        <v>268</v>
      </c>
      <c r="AE22" s="40"/>
      <c r="AF22" s="40">
        <f>IF(Q22="x",1,0)+IF(R22="x",2,0)+IF(S22="x",3,0)+IF(T22="x",3,0)+IF(U22="x",2,0)+IF(V22="x",1,0)+IF(W22="x",3,0)+IF(X22="x",2,0)+IF(Y22="x",1,0)+IF(Z22="x",3,0)+IF(AA22="x",2,0)+IF(AB22="x",1,0)+IF(AC22="x",3,0)+IF(AD22="x",2,0)+IF(AE22="x",1,0)+(VLOOKUP(P22,[10]LISTA!$H$2:$J$5,3,FALSE))</f>
        <v>15</v>
      </c>
      <c r="AG22" s="43" t="str">
        <f t="shared" si="0"/>
        <v>Critico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25.5" x14ac:dyDescent="0.2">
      <c r="A23" s="40">
        <v>14</v>
      </c>
      <c r="B23" s="40" t="s">
        <v>133</v>
      </c>
      <c r="C23" s="40" t="s">
        <v>415</v>
      </c>
      <c r="D23" s="40" t="s">
        <v>415</v>
      </c>
      <c r="E23" s="105" t="s">
        <v>1144</v>
      </c>
      <c r="F23" s="106" t="s">
        <v>1145</v>
      </c>
      <c r="G23" s="96" t="s">
        <v>145</v>
      </c>
      <c r="H23" s="40" t="s">
        <v>92</v>
      </c>
      <c r="I23" s="40" t="s">
        <v>415</v>
      </c>
      <c r="J23" s="40"/>
      <c r="K23" s="40" t="s">
        <v>268</v>
      </c>
      <c r="L23" s="40" t="s">
        <v>462</v>
      </c>
      <c r="M23" s="40" t="s">
        <v>91</v>
      </c>
      <c r="N23" s="40" t="s">
        <v>175</v>
      </c>
      <c r="O23" s="40" t="s">
        <v>157</v>
      </c>
      <c r="P23" s="40" t="s">
        <v>16</v>
      </c>
      <c r="Q23" s="97"/>
      <c r="R23" s="97"/>
      <c r="S23" s="97" t="s">
        <v>268</v>
      </c>
      <c r="T23" s="40" t="s">
        <v>268</v>
      </c>
      <c r="U23" s="40"/>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[10]LISTA!$H$2:$J$5,3,FALSE))</f>
        <v>8</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8.25" x14ac:dyDescent="0.2">
      <c r="A24" s="40">
        <v>15</v>
      </c>
      <c r="B24" s="40" t="s">
        <v>133</v>
      </c>
      <c r="C24" s="40" t="s">
        <v>415</v>
      </c>
      <c r="D24" s="40" t="s">
        <v>415</v>
      </c>
      <c r="E24" s="105" t="s">
        <v>1146</v>
      </c>
      <c r="F24" s="106" t="s">
        <v>1147</v>
      </c>
      <c r="G24" s="96" t="s">
        <v>145</v>
      </c>
      <c r="H24" s="40" t="s">
        <v>92</v>
      </c>
      <c r="I24" s="40" t="s">
        <v>415</v>
      </c>
      <c r="J24" s="40"/>
      <c r="K24" s="40" t="s">
        <v>268</v>
      </c>
      <c r="L24" s="40" t="s">
        <v>1148</v>
      </c>
      <c r="M24" s="40" t="s">
        <v>73</v>
      </c>
      <c r="N24" s="40" t="s">
        <v>175</v>
      </c>
      <c r="O24" s="40" t="s">
        <v>282</v>
      </c>
      <c r="P24" s="40" t="s">
        <v>16</v>
      </c>
      <c r="Q24" s="97"/>
      <c r="R24" s="97"/>
      <c r="S24" s="97" t="s">
        <v>268</v>
      </c>
      <c r="T24" s="40" t="s">
        <v>268</v>
      </c>
      <c r="U24" s="40"/>
      <c r="V24" s="40"/>
      <c r="W24" s="40"/>
      <c r="X24" s="40"/>
      <c r="Y24" s="40" t="s">
        <v>268</v>
      </c>
      <c r="Z24" s="40"/>
      <c r="AA24" s="40" t="s">
        <v>268</v>
      </c>
      <c r="AB24" s="40"/>
      <c r="AC24" s="40"/>
      <c r="AD24" s="40" t="s">
        <v>268</v>
      </c>
      <c r="AE24" s="40"/>
      <c r="AF24" s="40">
        <f>IF(Q24="x",1,0)+IF(R24="x",2,0)+IF(S24="x",3,0)+IF(T24="x",3,0)+IF(U24="x",2,0)+IF(V24="x",1,0)+IF(W24="x",3,0)+IF(X24="x",2,0)+IF(Y24="x",1,0)+IF(Z24="x",3,0)+IF(AA24="x",2,0)+IF(AB24="x",1,0)+IF(AC24="x",3,0)+IF(AD24="x",2,0)+IF(AE24="x",1,0)+(VLOOKUP(P24,[10]LISTA!$H$2:$J$5,3,FALSE))</f>
        <v>10</v>
      </c>
      <c r="AG24" s="43" t="str">
        <f t="shared" si="0"/>
        <v>Moderado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24" customFormat="1" ht="25.5" x14ac:dyDescent="0.2">
      <c r="A25" s="40">
        <v>16</v>
      </c>
      <c r="B25" s="40" t="s">
        <v>133</v>
      </c>
      <c r="C25" s="40" t="s">
        <v>415</v>
      </c>
      <c r="D25" s="40" t="s">
        <v>415</v>
      </c>
      <c r="E25" s="105" t="s">
        <v>1149</v>
      </c>
      <c r="F25" s="106" t="s">
        <v>1150</v>
      </c>
      <c r="G25" s="96" t="s">
        <v>145</v>
      </c>
      <c r="H25" s="40" t="s">
        <v>92</v>
      </c>
      <c r="I25" s="40" t="s">
        <v>415</v>
      </c>
      <c r="J25" s="40"/>
      <c r="K25" s="40" t="s">
        <v>268</v>
      </c>
      <c r="L25" s="40" t="s">
        <v>1151</v>
      </c>
      <c r="M25" s="40" t="s">
        <v>73</v>
      </c>
      <c r="N25" s="40" t="s">
        <v>175</v>
      </c>
      <c r="O25" s="40" t="s">
        <v>282</v>
      </c>
      <c r="P25" s="40" t="s">
        <v>16</v>
      </c>
      <c r="Q25" s="97"/>
      <c r="R25" s="97"/>
      <c r="S25" s="97" t="s">
        <v>268</v>
      </c>
      <c r="T25" s="40" t="s">
        <v>268</v>
      </c>
      <c r="U25" s="40"/>
      <c r="V25" s="40"/>
      <c r="W25" s="40"/>
      <c r="X25" s="40"/>
      <c r="Y25" s="40" t="s">
        <v>268</v>
      </c>
      <c r="Z25" s="40"/>
      <c r="AA25" s="40" t="s">
        <v>268</v>
      </c>
      <c r="AB25" s="40"/>
      <c r="AC25" s="40"/>
      <c r="AD25" s="40"/>
      <c r="AE25" s="40" t="s">
        <v>268</v>
      </c>
      <c r="AF25" s="40">
        <f>IF(Q25="x",1,0)+IF(R25="x",2,0)+IF(S25="x",3,0)+IF(T25="x",3,0)+IF(U25="x",2,0)+IF(V25="x",1,0)+IF(W25="x",3,0)+IF(X25="x",2,0)+IF(Y25="x",1,0)+IF(Z25="x",3,0)+IF(AA25="x",2,0)+IF(AB25="x",1,0)+IF(AC25="x",3,0)+IF(AD25="x",2,0)+IF(AE25="x",1,0)+(VLOOKUP(P25,[10]LISTA!$H$2:$J$5,3,FALSE))</f>
        <v>9</v>
      </c>
      <c r="AG25" s="43" t="str">
        <f t="shared" si="0"/>
        <v>Moderado</v>
      </c>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row>
    <row r="26" spans="1:208" s="24" customFormat="1" ht="165.75" x14ac:dyDescent="0.2">
      <c r="A26" s="40">
        <v>17</v>
      </c>
      <c r="B26" s="40" t="s">
        <v>133</v>
      </c>
      <c r="C26" s="40">
        <v>180</v>
      </c>
      <c r="D26" s="40" t="s">
        <v>1152</v>
      </c>
      <c r="E26" s="105" t="s">
        <v>1153</v>
      </c>
      <c r="F26" s="106" t="s">
        <v>1154</v>
      </c>
      <c r="G26" s="96" t="s">
        <v>145</v>
      </c>
      <c r="H26" s="40" t="s">
        <v>677</v>
      </c>
      <c r="I26" s="40" t="s">
        <v>415</v>
      </c>
      <c r="J26" s="40" t="s">
        <v>268</v>
      </c>
      <c r="K26" s="40" t="s">
        <v>268</v>
      </c>
      <c r="L26" s="40" t="s">
        <v>1113</v>
      </c>
      <c r="M26" s="40" t="s">
        <v>91</v>
      </c>
      <c r="N26" s="40" t="s">
        <v>175</v>
      </c>
      <c r="O26" s="40" t="s">
        <v>157</v>
      </c>
      <c r="P26" s="40" t="s">
        <v>16</v>
      </c>
      <c r="Q26" s="97" t="s">
        <v>268</v>
      </c>
      <c r="R26" s="97"/>
      <c r="S26" s="97"/>
      <c r="T26" s="40"/>
      <c r="U26" s="40" t="s">
        <v>268</v>
      </c>
      <c r="V26" s="40"/>
      <c r="W26" s="40"/>
      <c r="X26" s="40"/>
      <c r="Y26" s="40" t="s">
        <v>268</v>
      </c>
      <c r="Z26" s="40"/>
      <c r="AA26" s="40"/>
      <c r="AB26" s="40" t="s">
        <v>268</v>
      </c>
      <c r="AC26" s="40"/>
      <c r="AD26" s="40"/>
      <c r="AE26" s="40" t="s">
        <v>268</v>
      </c>
      <c r="AF26" s="40">
        <f>IF(Q26="x",1,0)+IF(R26="x",2,0)+IF(S26="x",3,0)+IF(T26="x",3,0)+IF(U26="x",2,0)+IF(V26="x",1,0)+IF(W26="x",3,0)+IF(X26="x",2,0)+IF(Y26="x",1,0)+IF(Z26="x",3,0)+IF(AA26="x",2,0)+IF(AB26="x",1,0)+IF(AC26="x",3,0)+IF(AD26="x",2,0)+IF(AE26="x",1,0)+(VLOOKUP(P26,[10]LISTA!$H$2:$J$5,3,FALSE))</f>
        <v>5</v>
      </c>
      <c r="AG26" s="43" t="str">
        <f t="shared" si="0"/>
        <v>Bajo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24" customFormat="1" ht="89.25" x14ac:dyDescent="0.2">
      <c r="A27" s="40">
        <v>18</v>
      </c>
      <c r="B27" s="40" t="s">
        <v>133</v>
      </c>
      <c r="C27" s="40">
        <v>10</v>
      </c>
      <c r="D27" s="40">
        <v>13</v>
      </c>
      <c r="E27" s="105" t="s">
        <v>1155</v>
      </c>
      <c r="F27" s="106" t="s">
        <v>1156</v>
      </c>
      <c r="G27" s="96" t="s">
        <v>145</v>
      </c>
      <c r="H27" s="40" t="s">
        <v>631</v>
      </c>
      <c r="I27" s="40" t="s">
        <v>118</v>
      </c>
      <c r="J27" s="40"/>
      <c r="K27" s="40" t="s">
        <v>268</v>
      </c>
      <c r="L27" s="40" t="s">
        <v>1113</v>
      </c>
      <c r="M27" s="40" t="s">
        <v>91</v>
      </c>
      <c r="N27" s="40" t="s">
        <v>175</v>
      </c>
      <c r="O27" s="40" t="s">
        <v>157</v>
      </c>
      <c r="P27" s="40" t="s">
        <v>15</v>
      </c>
      <c r="Q27" s="97"/>
      <c r="R27" s="97"/>
      <c r="S27" s="97" t="s">
        <v>268</v>
      </c>
      <c r="T27" s="40" t="s">
        <v>268</v>
      </c>
      <c r="U27" s="40"/>
      <c r="V27" s="40"/>
      <c r="W27" s="40" t="s">
        <v>268</v>
      </c>
      <c r="X27" s="40"/>
      <c r="Y27" s="40"/>
      <c r="Z27" s="40" t="s">
        <v>268</v>
      </c>
      <c r="AA27" s="40"/>
      <c r="AB27" s="40"/>
      <c r="AC27" s="40"/>
      <c r="AD27" s="40" t="s">
        <v>268</v>
      </c>
      <c r="AE27" s="40"/>
      <c r="AF27" s="40"/>
      <c r="AG27" s="43" t="str">
        <f t="shared" si="0"/>
        <v>Bajo</v>
      </c>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row>
    <row r="28" spans="1:208" s="24" customFormat="1" ht="37.5" customHeight="1" x14ac:dyDescent="0.2">
      <c r="A28" s="40">
        <v>19</v>
      </c>
      <c r="B28" s="40" t="s">
        <v>133</v>
      </c>
      <c r="C28" s="111">
        <v>305</v>
      </c>
      <c r="D28" s="111" t="s">
        <v>415</v>
      </c>
      <c r="E28" s="105" t="s">
        <v>1157</v>
      </c>
      <c r="F28" s="106" t="s">
        <v>1158</v>
      </c>
      <c r="G28" s="96" t="s">
        <v>145</v>
      </c>
      <c r="H28" s="40" t="s">
        <v>631</v>
      </c>
      <c r="I28" s="40" t="s">
        <v>118</v>
      </c>
      <c r="J28" s="40"/>
      <c r="K28" s="40" t="s">
        <v>473</v>
      </c>
      <c r="L28" s="40" t="s">
        <v>1113</v>
      </c>
      <c r="M28" s="40" t="s">
        <v>91</v>
      </c>
      <c r="N28" s="40" t="s">
        <v>175</v>
      </c>
      <c r="O28" s="40" t="s">
        <v>157</v>
      </c>
      <c r="P28" s="40" t="s">
        <v>15</v>
      </c>
      <c r="Q28" s="97"/>
      <c r="R28" s="97"/>
      <c r="S28" s="97" t="s">
        <v>268</v>
      </c>
      <c r="T28" s="40" t="s">
        <v>268</v>
      </c>
      <c r="U28" s="40"/>
      <c r="V28" s="40"/>
      <c r="W28" s="40" t="s">
        <v>268</v>
      </c>
      <c r="X28" s="40"/>
      <c r="Y28" s="40"/>
      <c r="Z28" s="40" t="s">
        <v>268</v>
      </c>
      <c r="AA28" s="40"/>
      <c r="AB28" s="40"/>
      <c r="AC28" s="40" t="s">
        <v>268</v>
      </c>
      <c r="AD28" s="40"/>
      <c r="AE28" s="40"/>
      <c r="AF28" s="40">
        <f>IF(Q28="x",1,0)+IF(R28="x",2,0)+IF(S28="x",3,0)+IF(T28="x",3,0)+IF(U28="x",2,0)+IF(V28="x",1,0)+IF(W28="x",3,0)+IF(X28="x",2,0)+IF(Y28="x",1,0)+IF(Z28="x",3,0)+IF(AA28="x",2,0)+IF(AB28="x",1,0)+IF(AC28="x",3,0)+IF(AD28="x",2,0)+IF(AE28="x",1,0)+(VLOOKUP(P28,[10]LISTA!$H$2:$J$5,3,FALSE))</f>
        <v>16</v>
      </c>
      <c r="AG28" s="43" t="str">
        <f t="shared" si="0"/>
        <v>Critico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4" customFormat="1" ht="58.5" customHeight="1" x14ac:dyDescent="0.2">
      <c r="A29" s="40">
        <v>20</v>
      </c>
      <c r="B29" s="40" t="s">
        <v>133</v>
      </c>
      <c r="C29" s="111">
        <v>180</v>
      </c>
      <c r="D29" s="111" t="s">
        <v>415</v>
      </c>
      <c r="E29" s="105" t="s">
        <v>1159</v>
      </c>
      <c r="F29" s="106" t="s">
        <v>1160</v>
      </c>
      <c r="G29" s="96" t="s">
        <v>145</v>
      </c>
      <c r="H29" s="40" t="s">
        <v>115</v>
      </c>
      <c r="I29" s="40" t="s">
        <v>415</v>
      </c>
      <c r="J29" s="40"/>
      <c r="K29" s="40" t="s">
        <v>268</v>
      </c>
      <c r="L29" s="40" t="s">
        <v>1113</v>
      </c>
      <c r="M29" s="40" t="s">
        <v>633</v>
      </c>
      <c r="N29" s="40" t="s">
        <v>175</v>
      </c>
      <c r="O29" s="40" t="s">
        <v>282</v>
      </c>
      <c r="P29" s="40" t="s">
        <v>16</v>
      </c>
      <c r="Q29" s="97"/>
      <c r="R29" s="97"/>
      <c r="S29" s="97" t="s">
        <v>268</v>
      </c>
      <c r="T29" s="40" t="s">
        <v>268</v>
      </c>
      <c r="U29" s="40"/>
      <c r="V29" s="40"/>
      <c r="W29" s="40" t="s">
        <v>268</v>
      </c>
      <c r="X29" s="40"/>
      <c r="Y29" s="40"/>
      <c r="Z29" s="40" t="s">
        <v>268</v>
      </c>
      <c r="AA29" s="40"/>
      <c r="AB29" s="40"/>
      <c r="AC29" s="40"/>
      <c r="AD29" s="40" t="s">
        <v>268</v>
      </c>
      <c r="AE29" s="40"/>
      <c r="AF29" s="40"/>
      <c r="AG29" s="43" t="str">
        <f t="shared" si="0"/>
        <v>Bajo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s="24" customFormat="1" ht="37.5" customHeight="1" x14ac:dyDescent="0.2">
      <c r="A30" s="40">
        <v>21</v>
      </c>
      <c r="B30" s="40" t="s">
        <v>133</v>
      </c>
      <c r="C30" s="111" t="s">
        <v>415</v>
      </c>
      <c r="D30" s="111" t="s">
        <v>415</v>
      </c>
      <c r="E30" s="105" t="s">
        <v>1161</v>
      </c>
      <c r="F30" s="106" t="s">
        <v>1162</v>
      </c>
      <c r="G30" s="96" t="s">
        <v>145</v>
      </c>
      <c r="H30" s="40" t="s">
        <v>92</v>
      </c>
      <c r="I30" s="40" t="s">
        <v>415</v>
      </c>
      <c r="J30" s="40"/>
      <c r="K30" s="40" t="s">
        <v>473</v>
      </c>
      <c r="L30" s="40" t="s">
        <v>1113</v>
      </c>
      <c r="M30" s="40" t="s">
        <v>633</v>
      </c>
      <c r="N30" s="40" t="s">
        <v>175</v>
      </c>
      <c r="O30" s="40" t="s">
        <v>282</v>
      </c>
      <c r="P30" s="40" t="s">
        <v>16</v>
      </c>
      <c r="Q30" s="97"/>
      <c r="R30" s="97"/>
      <c r="S30" s="97" t="s">
        <v>268</v>
      </c>
      <c r="T30" s="40" t="s">
        <v>268</v>
      </c>
      <c r="U30" s="40"/>
      <c r="V30" s="40"/>
      <c r="W30" s="40" t="s">
        <v>268</v>
      </c>
      <c r="X30" s="40"/>
      <c r="Y30" s="40"/>
      <c r="Z30" s="40" t="s">
        <v>268</v>
      </c>
      <c r="AA30" s="40"/>
      <c r="AB30" s="40"/>
      <c r="AC30" s="40" t="s">
        <v>268</v>
      </c>
      <c r="AD30" s="40"/>
      <c r="AE30" s="40"/>
      <c r="AF30" s="40"/>
      <c r="AG30" s="43" t="str">
        <f t="shared" si="0"/>
        <v>Bajo</v>
      </c>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row>
    <row r="31" spans="1:208" s="24" customFormat="1" ht="37.5" customHeight="1" x14ac:dyDescent="0.2">
      <c r="A31" s="40">
        <v>22</v>
      </c>
      <c r="B31" s="40" t="s">
        <v>133</v>
      </c>
      <c r="C31" s="111" t="s">
        <v>415</v>
      </c>
      <c r="D31" s="111" t="s">
        <v>415</v>
      </c>
      <c r="E31" s="105" t="s">
        <v>1163</v>
      </c>
      <c r="F31" s="106" t="s">
        <v>1164</v>
      </c>
      <c r="G31" s="96" t="s">
        <v>145</v>
      </c>
      <c r="H31" s="40" t="s">
        <v>92</v>
      </c>
      <c r="I31" s="40" t="s">
        <v>290</v>
      </c>
      <c r="J31" s="40"/>
      <c r="K31" s="40" t="s">
        <v>473</v>
      </c>
      <c r="L31" s="40" t="s">
        <v>1113</v>
      </c>
      <c r="M31" s="40" t="s">
        <v>633</v>
      </c>
      <c r="N31" s="40" t="s">
        <v>175</v>
      </c>
      <c r="O31" s="40" t="s">
        <v>282</v>
      </c>
      <c r="P31" s="40" t="s">
        <v>16</v>
      </c>
      <c r="Q31" s="97"/>
      <c r="R31" s="97"/>
      <c r="S31" s="97" t="s">
        <v>268</v>
      </c>
      <c r="T31" s="40" t="s">
        <v>268</v>
      </c>
      <c r="U31" s="40"/>
      <c r="V31" s="40"/>
      <c r="W31" s="40" t="s">
        <v>268</v>
      </c>
      <c r="X31" s="40"/>
      <c r="Y31" s="40"/>
      <c r="Z31" s="40" t="s">
        <v>268</v>
      </c>
      <c r="AA31" s="40"/>
      <c r="AB31" s="40"/>
      <c r="AC31" s="40" t="s">
        <v>268</v>
      </c>
      <c r="AD31" s="40"/>
      <c r="AE31" s="40"/>
      <c r="AF31" s="40"/>
      <c r="AG31" s="43" t="str">
        <f t="shared" si="0"/>
        <v>Bajo</v>
      </c>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row>
    <row r="32" spans="1:208" s="24" customFormat="1" ht="37.5" customHeight="1" x14ac:dyDescent="0.2">
      <c r="A32" s="40">
        <v>23</v>
      </c>
      <c r="B32" s="40" t="s">
        <v>133</v>
      </c>
      <c r="C32" s="111" t="s">
        <v>415</v>
      </c>
      <c r="D32" s="111" t="s">
        <v>415</v>
      </c>
      <c r="E32" s="105" t="s">
        <v>1165</v>
      </c>
      <c r="F32" s="106" t="s">
        <v>1166</v>
      </c>
      <c r="G32" s="96" t="s">
        <v>145</v>
      </c>
      <c r="H32" s="40" t="s">
        <v>92</v>
      </c>
      <c r="I32" s="40" t="s">
        <v>290</v>
      </c>
      <c r="J32" s="40" t="s">
        <v>268</v>
      </c>
      <c r="K32" s="40" t="s">
        <v>268</v>
      </c>
      <c r="L32" s="40" t="s">
        <v>1113</v>
      </c>
      <c r="M32" s="40" t="s">
        <v>633</v>
      </c>
      <c r="N32" s="40" t="s">
        <v>175</v>
      </c>
      <c r="O32" s="40" t="s">
        <v>14</v>
      </c>
      <c r="P32" s="40" t="s">
        <v>16</v>
      </c>
      <c r="Q32" s="97"/>
      <c r="R32" s="97" t="s">
        <v>268</v>
      </c>
      <c r="S32" s="97"/>
      <c r="T32" s="40"/>
      <c r="U32" s="40" t="s">
        <v>268</v>
      </c>
      <c r="V32" s="40"/>
      <c r="W32" s="40"/>
      <c r="X32" s="40"/>
      <c r="Y32" s="40" t="s">
        <v>268</v>
      </c>
      <c r="Z32" s="40"/>
      <c r="AA32" s="40"/>
      <c r="AB32" s="40" t="s">
        <v>268</v>
      </c>
      <c r="AC32" s="40"/>
      <c r="AD32" s="40"/>
      <c r="AE32" s="40" t="s">
        <v>268</v>
      </c>
      <c r="AF32" s="40"/>
      <c r="AG32" s="43" t="str">
        <f t="shared" si="0"/>
        <v>Bajo</v>
      </c>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row>
    <row r="33" spans="1:208" s="19" customFormat="1" ht="37.5" customHeight="1" x14ac:dyDescent="0.2">
      <c r="A33" s="40">
        <v>24</v>
      </c>
      <c r="B33" s="40" t="s">
        <v>133</v>
      </c>
      <c r="C33" s="40" t="s">
        <v>415</v>
      </c>
      <c r="D33" s="40" t="s">
        <v>415</v>
      </c>
      <c r="E33" s="105" t="s">
        <v>1167</v>
      </c>
      <c r="F33" s="106" t="s">
        <v>1168</v>
      </c>
      <c r="G33" s="96" t="s">
        <v>145</v>
      </c>
      <c r="H33" s="40" t="s">
        <v>92</v>
      </c>
      <c r="I33" s="40" t="s">
        <v>415</v>
      </c>
      <c r="J33" s="40"/>
      <c r="K33" s="40" t="s">
        <v>268</v>
      </c>
      <c r="L33" s="40" t="s">
        <v>1113</v>
      </c>
      <c r="M33" s="40" t="s">
        <v>633</v>
      </c>
      <c r="N33" s="40" t="s">
        <v>175</v>
      </c>
      <c r="O33" s="40" t="s">
        <v>282</v>
      </c>
      <c r="P33" s="40" t="s">
        <v>16</v>
      </c>
      <c r="Q33" s="97"/>
      <c r="R33" s="97" t="s">
        <v>268</v>
      </c>
      <c r="S33" s="97"/>
      <c r="T33" s="40" t="s">
        <v>268</v>
      </c>
      <c r="U33" s="40"/>
      <c r="V33" s="40"/>
      <c r="W33" s="40"/>
      <c r="X33" s="40"/>
      <c r="Y33" s="40" t="s">
        <v>268</v>
      </c>
      <c r="Z33" s="40"/>
      <c r="AA33" s="40"/>
      <c r="AB33" s="40" t="s">
        <v>268</v>
      </c>
      <c r="AC33" s="40"/>
      <c r="AD33" s="40"/>
      <c r="AE33" s="40" t="s">
        <v>268</v>
      </c>
      <c r="AF33" s="40">
        <f>IF(Q33="x",1,0)+IF(R33="x",2,0)+IF(S33="x",3,0)+IF(T33="x",3,0)+IF(U33="x",2,0)+IF(V33="x",1,0)+IF(W33="x",3,0)+IF(X33="x",2,0)+IF(Y33="x",1,0)+IF(Z33="x",3,0)+IF(AA33="x",2,0)+IF(AB33="x",1,0)+IF(AC33="x",3,0)+IF(AD33="x",2,0)+IF(AE33="x",1,0)+(VLOOKUP(P33,[10]LISTA!$H$2:$J$5,3,FALSE))</f>
        <v>7</v>
      </c>
      <c r="AG33" s="43" t="str">
        <f t="shared" si="0"/>
        <v>Moderado</v>
      </c>
    </row>
    <row r="34" spans="1:208" s="24" customFormat="1" ht="37.5" customHeight="1" x14ac:dyDescent="0.2">
      <c r="A34" s="40">
        <v>25</v>
      </c>
      <c r="B34" s="40" t="s">
        <v>133</v>
      </c>
      <c r="C34" s="40" t="s">
        <v>415</v>
      </c>
      <c r="D34" s="40" t="s">
        <v>415</v>
      </c>
      <c r="E34" s="105" t="s">
        <v>1169</v>
      </c>
      <c r="F34" s="106" t="s">
        <v>1170</v>
      </c>
      <c r="G34" s="96" t="s">
        <v>145</v>
      </c>
      <c r="H34" s="40" t="s">
        <v>92</v>
      </c>
      <c r="I34" s="40" t="s">
        <v>290</v>
      </c>
      <c r="J34" s="40"/>
      <c r="K34" s="40" t="s">
        <v>268</v>
      </c>
      <c r="L34" s="40" t="s">
        <v>1113</v>
      </c>
      <c r="M34" s="40" t="s">
        <v>633</v>
      </c>
      <c r="N34" s="40" t="s">
        <v>175</v>
      </c>
      <c r="O34" s="40" t="s">
        <v>1171</v>
      </c>
      <c r="P34" s="40" t="s">
        <v>16</v>
      </c>
      <c r="Q34" s="97"/>
      <c r="R34" s="97" t="s">
        <v>268</v>
      </c>
      <c r="S34" s="97"/>
      <c r="T34" s="40" t="s">
        <v>268</v>
      </c>
      <c r="U34" s="40"/>
      <c r="V34" s="40"/>
      <c r="W34" s="40"/>
      <c r="X34" s="40"/>
      <c r="Y34" s="40" t="s">
        <v>268</v>
      </c>
      <c r="Z34" s="40"/>
      <c r="AA34" s="40"/>
      <c r="AB34" s="40" t="s">
        <v>268</v>
      </c>
      <c r="AC34" s="40"/>
      <c r="AD34" s="40"/>
      <c r="AE34" s="40" t="s">
        <v>268</v>
      </c>
      <c r="AF34" s="40">
        <f>IF(Q34="x",1,0)+IF(R34="x",2,0)+IF(S34="x",3,0)+IF(T34="x",3,0)+IF(U34="x",2,0)+IF(V34="x",1,0)+IF(W34="x",3,0)+IF(X34="x",2,0)+IF(Y34="x",1,0)+IF(Z34="x",3,0)+IF(AA34="x",2,0)+IF(AB34="x",1,0)+IF(AC34="x",3,0)+IF(AD34="x",2,0)+IF(AE34="x",1,0)+(VLOOKUP(P34,[10]LISTA!$H$2:$J$5,3,FALSE))</f>
        <v>7</v>
      </c>
      <c r="AG34" s="43" t="str">
        <f t="shared" si="0"/>
        <v>Moderado</v>
      </c>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row>
    <row r="35" spans="1:208" s="19" customFormat="1" ht="37.5" customHeight="1" x14ac:dyDescent="0.2">
      <c r="A35" s="40">
        <v>26</v>
      </c>
      <c r="B35" s="40" t="s">
        <v>133</v>
      </c>
      <c r="C35" s="40" t="s">
        <v>415</v>
      </c>
      <c r="D35" s="40" t="s">
        <v>415</v>
      </c>
      <c r="E35" s="105" t="s">
        <v>1172</v>
      </c>
      <c r="F35" s="106" t="s">
        <v>1173</v>
      </c>
      <c r="G35" s="96" t="s">
        <v>145</v>
      </c>
      <c r="H35" s="40" t="s">
        <v>92</v>
      </c>
      <c r="I35" s="40" t="s">
        <v>290</v>
      </c>
      <c r="J35" s="40"/>
      <c r="K35" s="40" t="s">
        <v>268</v>
      </c>
      <c r="L35" s="40" t="s">
        <v>1113</v>
      </c>
      <c r="M35" s="40" t="s">
        <v>633</v>
      </c>
      <c r="N35" s="40" t="s">
        <v>175</v>
      </c>
      <c r="O35" s="40" t="s">
        <v>282</v>
      </c>
      <c r="P35" s="40" t="s">
        <v>16</v>
      </c>
      <c r="Q35" s="97"/>
      <c r="R35" s="97"/>
      <c r="S35" s="97" t="s">
        <v>268</v>
      </c>
      <c r="T35" s="40" t="s">
        <v>268</v>
      </c>
      <c r="U35" s="40"/>
      <c r="V35" s="40"/>
      <c r="W35" s="40"/>
      <c r="X35" s="40" t="s">
        <v>268</v>
      </c>
      <c r="Y35" s="40"/>
      <c r="Z35" s="40"/>
      <c r="AA35" s="40" t="s">
        <v>268</v>
      </c>
      <c r="AB35" s="40"/>
      <c r="AC35" s="40"/>
      <c r="AD35" s="40"/>
      <c r="AE35" s="40" t="s">
        <v>268</v>
      </c>
      <c r="AF35" s="40">
        <f>IF(Q35="x",1,0)+IF(R35="x",2,0)+IF(S35="x",3,0)+IF(T35="x",3,0)+IF(U35="x",2,0)+IF(V35="x",1,0)+IF(W35="x",3,0)+IF(X35="x",2,0)+IF(Y35="x",1,0)+IF(Z35="x",3,0)+IF(AA35="x",2,0)+IF(AB35="x",1,0)+IF(AC35="x",3,0)+IF(AD35="x",2,0)+IF(AE35="x",1,0)+(VLOOKUP(P35,[10]LISTA!$H$2:$J$5,3,FALSE))</f>
        <v>10</v>
      </c>
      <c r="AG35" s="43" t="str">
        <f t="shared" si="0"/>
        <v>Moderado</v>
      </c>
    </row>
    <row r="36" spans="1:208" s="24" customFormat="1" ht="37.5" customHeight="1" x14ac:dyDescent="0.2">
      <c r="A36" s="40">
        <v>27</v>
      </c>
      <c r="B36" s="40" t="s">
        <v>133</v>
      </c>
      <c r="C36" s="40" t="s">
        <v>415</v>
      </c>
      <c r="D36" s="40" t="s">
        <v>415</v>
      </c>
      <c r="E36" s="105" t="s">
        <v>1174</v>
      </c>
      <c r="F36" s="106" t="s">
        <v>1175</v>
      </c>
      <c r="G36" s="96" t="s">
        <v>145</v>
      </c>
      <c r="H36" s="40" t="s">
        <v>92</v>
      </c>
      <c r="I36" s="40" t="s">
        <v>290</v>
      </c>
      <c r="J36" s="40"/>
      <c r="K36" s="40" t="s">
        <v>268</v>
      </c>
      <c r="L36" s="40" t="s">
        <v>462</v>
      </c>
      <c r="M36" s="40" t="s">
        <v>633</v>
      </c>
      <c r="N36" s="40" t="s">
        <v>175</v>
      </c>
      <c r="O36" s="40" t="s">
        <v>14</v>
      </c>
      <c r="P36" s="40" t="s">
        <v>16</v>
      </c>
      <c r="Q36" s="97"/>
      <c r="R36" s="97" t="s">
        <v>268</v>
      </c>
      <c r="S36" s="97"/>
      <c r="T36" s="40"/>
      <c r="U36" s="40" t="s">
        <v>268</v>
      </c>
      <c r="V36" s="40"/>
      <c r="W36" s="40"/>
      <c r="X36" s="40"/>
      <c r="Y36" s="40" t="s">
        <v>268</v>
      </c>
      <c r="Z36" s="40"/>
      <c r="AA36" s="40"/>
      <c r="AB36" s="40" t="s">
        <v>268</v>
      </c>
      <c r="AC36" s="40"/>
      <c r="AD36" s="40"/>
      <c r="AE36" s="40" t="s">
        <v>268</v>
      </c>
      <c r="AF36" s="40">
        <f>IF(Q36="x",1,0)+IF(R36="x",2,0)+IF(S36="x",3,0)+IF(T36="x",3,0)+IF(U36="x",2,0)+IF(V36="x",1,0)+IF(W36="x",3,0)+IF(X36="x",2,0)+IF(Y36="x",1,0)+IF(Z36="x",3,0)+IF(AA36="x",2,0)+IF(AB36="x",1,0)+IF(AC36="x",3,0)+IF(AD36="x",2,0)+IF(AE36="x",1,0)+(VLOOKUP(P36,[10]LISTA!$H$2:$J$5,3,FALSE))</f>
        <v>6</v>
      </c>
      <c r="AG36" s="43" t="str">
        <f t="shared" si="0"/>
        <v>Moderado</v>
      </c>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row>
    <row r="37" spans="1:208" s="26" customFormat="1" ht="37.5" customHeight="1" x14ac:dyDescent="0.2">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row>
    <row r="51" spans="1:208" s="6" customFormat="1" ht="24" customHeight="1" x14ac:dyDescent="0.2">
      <c r="A51" s="176" t="s">
        <v>25</v>
      </c>
      <c r="B51" s="177"/>
      <c r="C51" s="178" t="s">
        <v>43</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ht="36" customHeight="1" x14ac:dyDescent="0.2">
      <c r="A52" s="179" t="s">
        <v>33</v>
      </c>
      <c r="B52" s="180"/>
      <c r="C52" s="178" t="s">
        <v>62</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x14ac:dyDescent="0.2">
      <c r="A53" s="176" t="s">
        <v>11</v>
      </c>
      <c r="B53" s="177"/>
      <c r="C53" s="178" t="s">
        <v>40</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x14ac:dyDescent="0.2">
      <c r="A54" s="179" t="s">
        <v>45</v>
      </c>
      <c r="B54" s="180"/>
      <c r="C54" s="181" t="s">
        <v>52</v>
      </c>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3"/>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x14ac:dyDescent="0.2">
      <c r="A55" s="176" t="s">
        <v>46</v>
      </c>
      <c r="B55" s="177"/>
      <c r="C55" s="178" t="s">
        <v>53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24" customHeight="1" x14ac:dyDescent="0.2">
      <c r="A56" s="179" t="s">
        <v>28</v>
      </c>
      <c r="B56" s="180"/>
      <c r="C56" s="178" t="s">
        <v>41</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24" customHeight="1" x14ac:dyDescent="0.2">
      <c r="A57" s="176" t="s">
        <v>29</v>
      </c>
      <c r="B57" s="177"/>
      <c r="C57" s="178" t="s">
        <v>54</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x14ac:dyDescent="0.2">
      <c r="A58" s="179" t="s">
        <v>26</v>
      </c>
      <c r="B58" s="180"/>
      <c r="C58" s="178" t="s">
        <v>42</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76" t="s">
        <v>30</v>
      </c>
      <c r="B59" s="177"/>
      <c r="C59" s="178" t="s">
        <v>55</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x14ac:dyDescent="0.2">
      <c r="A60" s="179" t="s">
        <v>31</v>
      </c>
      <c r="B60" s="180"/>
      <c r="C60" s="178" t="s">
        <v>56</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76" t="s">
        <v>57</v>
      </c>
      <c r="B61" s="177"/>
      <c r="C61" s="178" t="s">
        <v>63</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84" t="s">
        <v>12</v>
      </c>
      <c r="B62" s="185"/>
      <c r="C62" s="178" t="s">
        <v>13</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36" customHeight="1" x14ac:dyDescent="0.2">
      <c r="A63" s="186" t="s">
        <v>91</v>
      </c>
      <c r="B63" s="177"/>
      <c r="C63" s="178" t="s">
        <v>83</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36" customHeight="1" x14ac:dyDescent="0.2">
      <c r="A64" s="187" t="s">
        <v>73</v>
      </c>
      <c r="B64" s="180"/>
      <c r="C64" s="178" t="s">
        <v>74</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36" customHeight="1" x14ac:dyDescent="0.2">
      <c r="A65" s="186" t="s">
        <v>72</v>
      </c>
      <c r="B65" s="177"/>
      <c r="C65" s="178" t="s">
        <v>75</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36" customHeight="1" x14ac:dyDescent="0.2">
      <c r="A66" s="187" t="s">
        <v>76</v>
      </c>
      <c r="B66" s="180"/>
      <c r="C66" s="178" t="s">
        <v>77</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ht="36" customHeight="1" x14ac:dyDescent="0.2">
      <c r="A67" s="189" t="s">
        <v>34</v>
      </c>
      <c r="B67" s="185"/>
      <c r="C67" s="178" t="s">
        <v>49</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ht="36" customHeight="1" x14ac:dyDescent="0.2">
      <c r="A68" s="179" t="s">
        <v>35</v>
      </c>
      <c r="B68" s="180"/>
      <c r="C68" s="178" t="s">
        <v>59</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row r="69" spans="1:208" s="6" customFormat="1" ht="36" customHeight="1" x14ac:dyDescent="0.2">
      <c r="A69" s="179" t="s">
        <v>36</v>
      </c>
      <c r="B69" s="180"/>
      <c r="C69" s="178" t="s">
        <v>37</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row>
    <row r="70" spans="1:208" s="6" customFormat="1" ht="36" customHeight="1" x14ac:dyDescent="0.2">
      <c r="A70" s="179" t="s">
        <v>38</v>
      </c>
      <c r="B70" s="180"/>
      <c r="C70" s="178" t="s">
        <v>39</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row>
    <row r="71" spans="1:208" s="6" customFormat="1" ht="36" customHeight="1" x14ac:dyDescent="0.2">
      <c r="A71" s="189" t="s">
        <v>152</v>
      </c>
      <c r="B71" s="185"/>
      <c r="C71" s="178" t="s">
        <v>153</v>
      </c>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row>
    <row r="72" spans="1:208" s="6" customFormat="1" ht="24" customHeight="1" x14ac:dyDescent="0.2">
      <c r="A72" s="189" t="s">
        <v>34</v>
      </c>
      <c r="B72" s="185"/>
      <c r="C72" s="178" t="s">
        <v>84</v>
      </c>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row>
    <row r="73" spans="1:208" s="6" customFormat="1" ht="24" customHeight="1" x14ac:dyDescent="0.2">
      <c r="A73" s="176" t="s">
        <v>23</v>
      </c>
      <c r="B73" s="177"/>
      <c r="C73" s="178" t="s">
        <v>69</v>
      </c>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row>
    <row r="74" spans="1:208" s="6" customFormat="1" ht="36" customHeight="1" x14ac:dyDescent="0.2">
      <c r="A74" s="179" t="s">
        <v>24</v>
      </c>
      <c r="B74" s="180"/>
      <c r="C74" s="178" t="s">
        <v>71</v>
      </c>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row>
    <row r="75" spans="1:208" s="6" customFormat="1" ht="24" customHeight="1" x14ac:dyDescent="0.2">
      <c r="A75" s="176" t="s">
        <v>0</v>
      </c>
      <c r="B75" s="177"/>
      <c r="C75" s="178" t="s">
        <v>58</v>
      </c>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row>
    <row r="76" spans="1:208" s="6" customFormat="1" ht="24" customHeight="1" x14ac:dyDescent="0.2">
      <c r="A76" s="188" t="s">
        <v>44</v>
      </c>
      <c r="B76" s="188"/>
      <c r="C76" s="178" t="s">
        <v>50</v>
      </c>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row>
  </sheetData>
  <sheetProtection algorithmName="SHA-512" hashValue="PwGOPUg4BmXFw+UGhQeqIOzCOfv5zBUQRHj5v4dpsQIzFdtYTd3LAsBChcKxgISk+8v3PPocGiZYeLHe7yVpIA==" saltValue="PPQv8vqyUw1s3hSZXclsog==" spinCount="100000" sheet="1" objects="1" scenarios="1"/>
  <mergeCells count="83">
    <mergeCell ref="A2:D4"/>
    <mergeCell ref="E2:Y4"/>
    <mergeCell ref="Z2:AG2"/>
    <mergeCell ref="Z3:AD3"/>
    <mergeCell ref="AE3:AG3"/>
    <mergeCell ref="Z4:AG4"/>
    <mergeCell ref="A5:AG5"/>
    <mergeCell ref="A6:L7"/>
    <mergeCell ref="M6:P7"/>
    <mergeCell ref="Q6:V7"/>
    <mergeCell ref="W6:AG7"/>
    <mergeCell ref="A52:B52"/>
    <mergeCell ref="C52:AG52"/>
    <mergeCell ref="O8:O9"/>
    <mergeCell ref="P8:P9"/>
    <mergeCell ref="Q8:S8"/>
    <mergeCell ref="T8:V8"/>
    <mergeCell ref="W8:Y8"/>
    <mergeCell ref="Z8:AB8"/>
    <mergeCell ref="F8:F9"/>
    <mergeCell ref="G8:G9"/>
    <mergeCell ref="H8:H9"/>
    <mergeCell ref="I8:I9"/>
    <mergeCell ref="J8:K8"/>
    <mergeCell ref="N8:N9"/>
    <mergeCell ref="A8:A9"/>
    <mergeCell ref="B8:B9"/>
    <mergeCell ref="AC8:AE8"/>
    <mergeCell ref="AF8:AF9"/>
    <mergeCell ref="AG8:AG9"/>
    <mergeCell ref="A51:B51"/>
    <mergeCell ref="C51:AG51"/>
    <mergeCell ref="C8:C9"/>
    <mergeCell ref="D8:D9"/>
    <mergeCell ref="E8:E9"/>
    <mergeCell ref="A53:B53"/>
    <mergeCell ref="C53:AG53"/>
    <mergeCell ref="A54:B54"/>
    <mergeCell ref="C54:AG54"/>
    <mergeCell ref="A55:B55"/>
    <mergeCell ref="C55:AG55"/>
    <mergeCell ref="A56:B56"/>
    <mergeCell ref="C56:AG56"/>
    <mergeCell ref="A57:B57"/>
    <mergeCell ref="C57:AG57"/>
    <mergeCell ref="A58:B58"/>
    <mergeCell ref="C58:AG58"/>
    <mergeCell ref="A59:B59"/>
    <mergeCell ref="C59:AG59"/>
    <mergeCell ref="A60:B60"/>
    <mergeCell ref="C60:AG60"/>
    <mergeCell ref="A61:B61"/>
    <mergeCell ref="C61:AG61"/>
    <mergeCell ref="A62:B62"/>
    <mergeCell ref="C62:AG62"/>
    <mergeCell ref="A63:B63"/>
    <mergeCell ref="C63:AG63"/>
    <mergeCell ref="A64:B64"/>
    <mergeCell ref="C64:AG64"/>
    <mergeCell ref="A65:B65"/>
    <mergeCell ref="C65:AG65"/>
    <mergeCell ref="A66:B66"/>
    <mergeCell ref="C66:AG66"/>
    <mergeCell ref="A67:B67"/>
    <mergeCell ref="C67:AG67"/>
    <mergeCell ref="A68:B68"/>
    <mergeCell ref="C68:AG68"/>
    <mergeCell ref="A69:B69"/>
    <mergeCell ref="C69:AG69"/>
    <mergeCell ref="A70:B70"/>
    <mergeCell ref="C70:AG70"/>
    <mergeCell ref="A71:B71"/>
    <mergeCell ref="C71:AG71"/>
    <mergeCell ref="A72:B72"/>
    <mergeCell ref="C72:AG72"/>
    <mergeCell ref="A73:B73"/>
    <mergeCell ref="C73:AG73"/>
    <mergeCell ref="A74:B74"/>
    <mergeCell ref="C74:AG74"/>
    <mergeCell ref="A75:B75"/>
    <mergeCell ref="C75:AG75"/>
    <mergeCell ref="A76:B76"/>
    <mergeCell ref="C76:AG76"/>
  </mergeCells>
  <conditionalFormatting sqref="AG1:AG7 AG42:AG1048576 AG10:AG36">
    <cfRule type="containsText" dxfId="43" priority="2" operator="containsText" text="Bajo">
      <formula>NOT(ISERROR(SEARCH("Bajo",AG1)))</formula>
    </cfRule>
    <cfRule type="containsText" dxfId="42" priority="3" operator="containsText" text="Moderado">
      <formula>NOT(ISERROR(SEARCH("Moderado",AG1)))</formula>
    </cfRule>
    <cfRule type="containsText" dxfId="41" priority="4" operator="containsText" text="Critico">
      <formula>NOT(ISERROR(SEARCH("Critico",AG1)))</formula>
    </cfRule>
  </conditionalFormatting>
  <conditionalFormatting sqref="AF10:AF36">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J15 I10:I36">
      <formula1>FORMATO</formula1>
    </dataValidation>
    <dataValidation type="list" allowBlank="1" showInputMessage="1" showErrorMessage="1" sqref="P15 O10:O36">
      <formula1 xml:space="preserve"> Responsables</formula1>
    </dataValidation>
    <dataValidation type="list" allowBlank="1" showInputMessage="1" showErrorMessage="1" sqref="H15 G10:G36">
      <formula1>Idioma</formula1>
    </dataValidation>
    <dataValidation type="list" allowBlank="1" showInputMessage="1" showErrorMessage="1" sqref="C15 B10:B36">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[11]LISTA!#REF!</xm:f>
          </x14:formula1>
          <xm:sqref>P23 M23:N23 H23</xm:sqref>
        </x14:dataValidation>
        <x14:dataValidation type="list" allowBlank="1" showInputMessage="1" showErrorMessage="1">
          <x14:formula1>
            <xm:f>[12]LISTA!#REF!</xm:f>
          </x14:formula1>
          <xm:sqref>H27:H32 P27:P32 M27:N32</xm:sqref>
        </x14:dataValidation>
        <x14:dataValidation type="list" allowBlank="1" showInputMessage="1" showErrorMessage="1">
          <x14:formula1>
            <xm:f>[10]LISTA!#REF!</xm:f>
          </x14:formula1>
          <xm:sqref>I15 H33:H36 H10:H26</xm:sqref>
        </x14:dataValidation>
        <x14:dataValidation type="list" allowBlank="1" showInputMessage="1" showErrorMessage="1">
          <x14:formula1>
            <xm:f>[10]LISTA!#REF!</xm:f>
          </x14:formula1>
          <xm:sqref>O15 N33:N36 N10:N26</xm:sqref>
        </x14:dataValidation>
        <x14:dataValidation type="list" allowBlank="1" showInputMessage="1" showErrorMessage="1">
          <x14:formula1>
            <xm:f>[10]LISTA!#REF!</xm:f>
          </x14:formula1>
          <xm:sqref>N15 M33:M36 M10:M26</xm:sqref>
        </x14:dataValidation>
        <x14:dataValidation type="list" allowBlank="1" showInputMessage="1" showErrorMessage="1">
          <x14:formula1>
            <xm:f>[10]LISTA!#REF!</xm:f>
          </x14:formula1>
          <xm:sqref>Q15 P33:P36 P10:P26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68"/>
  <sheetViews>
    <sheetView zoomScale="55" zoomScaleNormal="55" workbookViewId="0"/>
  </sheetViews>
  <sheetFormatPr baseColWidth="10" defaultRowHeight="12.75" x14ac:dyDescent="0.2"/>
  <cols>
    <col min="1" max="1" width="13.5703125" customWidth="1"/>
    <col min="2" max="2" width="29.85546875" customWidth="1"/>
    <col min="3" max="3" width="16.28515625" customWidth="1"/>
    <col min="4" max="4" width="27.42578125" customWidth="1"/>
    <col min="5" max="5" width="36.28515625" style="22" customWidth="1"/>
    <col min="6" max="6" width="35.5703125" style="16" customWidth="1"/>
    <col min="7" max="7" width="10.85546875" customWidth="1"/>
    <col min="8" max="8" width="18" customWidth="1"/>
    <col min="9" max="9" width="15.42578125" customWidth="1"/>
    <col min="10" max="10" width="15.28515625" customWidth="1"/>
    <col min="11" max="11" width="15.5703125" style="5" customWidth="1"/>
    <col min="12" max="12" width="15.85546875" style="5" customWidth="1"/>
    <col min="13" max="14" width="15.5703125" style="5" customWidth="1"/>
    <col min="15" max="15" width="12.28515625" style="5" customWidth="1"/>
    <col min="16" max="16" width="12.42578125" style="5" customWidth="1"/>
    <col min="17" max="22" width="7.28515625" style="5" customWidth="1"/>
    <col min="23" max="31" width="7.28515625" customWidth="1"/>
    <col min="32" max="32" width="9.5703125" hidden="1" customWidth="1"/>
    <col min="33" max="33" width="18.28515625" style="12" bestFit="1" customWidth="1"/>
    <col min="34" max="208" width="11.42578125" style="19"/>
  </cols>
  <sheetData>
    <row r="1" spans="1:208" s="10" customFormat="1" ht="27" customHeight="1" thickBot="1" x14ac:dyDescent="0.25">
      <c r="A1" s="8"/>
      <c r="B1" s="8"/>
      <c r="C1" s="34"/>
      <c r="D1" s="34"/>
      <c r="E1" s="23"/>
      <c r="F1" s="33"/>
      <c r="G1" s="34"/>
      <c r="H1" s="9"/>
      <c r="I1" s="9"/>
      <c r="J1" s="9"/>
      <c r="K1" s="34"/>
      <c r="L1" s="34"/>
      <c r="M1" s="34"/>
      <c r="N1" s="34"/>
      <c r="O1" s="34"/>
      <c r="P1" s="34"/>
      <c r="Q1" s="34"/>
      <c r="R1" s="34"/>
      <c r="S1" s="34"/>
      <c r="T1" s="34"/>
      <c r="U1" s="34"/>
      <c r="V1" s="34"/>
      <c r="W1" s="9"/>
      <c r="X1" s="9"/>
      <c r="Y1" s="9"/>
      <c r="Z1" s="9"/>
      <c r="AA1" s="9"/>
      <c r="AB1" s="9"/>
      <c r="AC1" s="9"/>
      <c r="AD1" s="9"/>
      <c r="AE1" s="9"/>
      <c r="AF1" s="9"/>
      <c r="AG1" s="11"/>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row>
    <row r="2" spans="1:208" ht="34.5" customHeight="1" x14ac:dyDescent="0.2">
      <c r="A2" s="144"/>
      <c r="B2" s="145"/>
      <c r="C2" s="145"/>
      <c r="D2" s="146"/>
      <c r="E2" s="124" t="s">
        <v>89</v>
      </c>
      <c r="F2" s="125"/>
      <c r="G2" s="125"/>
      <c r="H2" s="125"/>
      <c r="I2" s="125"/>
      <c r="J2" s="125"/>
      <c r="K2" s="125"/>
      <c r="L2" s="125"/>
      <c r="M2" s="125"/>
      <c r="N2" s="125"/>
      <c r="O2" s="125"/>
      <c r="P2" s="125"/>
      <c r="Q2" s="125"/>
      <c r="R2" s="125"/>
      <c r="S2" s="125"/>
      <c r="T2" s="125"/>
      <c r="U2" s="125"/>
      <c r="V2" s="125"/>
      <c r="W2" s="125"/>
      <c r="X2" s="125"/>
      <c r="Y2" s="126"/>
      <c r="Z2" s="133" t="s">
        <v>173</v>
      </c>
      <c r="AA2" s="134"/>
      <c r="AB2" s="134"/>
      <c r="AC2" s="134"/>
      <c r="AD2" s="134"/>
      <c r="AE2" s="134"/>
      <c r="AF2" s="134"/>
      <c r="AG2" s="135"/>
    </row>
    <row r="3" spans="1:208" ht="29.25" customHeight="1" x14ac:dyDescent="0.2">
      <c r="A3" s="147"/>
      <c r="B3" s="148"/>
      <c r="C3" s="148"/>
      <c r="D3" s="149"/>
      <c r="E3" s="127"/>
      <c r="F3" s="128"/>
      <c r="G3" s="128"/>
      <c r="H3" s="128"/>
      <c r="I3" s="128"/>
      <c r="J3" s="128"/>
      <c r="K3" s="128"/>
      <c r="L3" s="128"/>
      <c r="M3" s="128"/>
      <c r="N3" s="128"/>
      <c r="O3" s="128"/>
      <c r="P3" s="128"/>
      <c r="Q3" s="128"/>
      <c r="R3" s="128"/>
      <c r="S3" s="128"/>
      <c r="T3" s="128"/>
      <c r="U3" s="128"/>
      <c r="V3" s="128"/>
      <c r="W3" s="128"/>
      <c r="X3" s="128"/>
      <c r="Y3" s="129"/>
      <c r="Z3" s="136" t="s">
        <v>171</v>
      </c>
      <c r="AA3" s="137"/>
      <c r="AB3" s="137"/>
      <c r="AC3" s="137"/>
      <c r="AD3" s="138"/>
      <c r="AE3" s="139" t="s">
        <v>172</v>
      </c>
      <c r="AF3" s="137"/>
      <c r="AG3" s="140"/>
    </row>
    <row r="4" spans="1:208" ht="35.25" customHeight="1" thickBot="1" x14ac:dyDescent="0.25">
      <c r="A4" s="150"/>
      <c r="B4" s="151"/>
      <c r="C4" s="151"/>
      <c r="D4" s="152"/>
      <c r="E4" s="130"/>
      <c r="F4" s="131"/>
      <c r="G4" s="131"/>
      <c r="H4" s="131"/>
      <c r="I4" s="131"/>
      <c r="J4" s="131"/>
      <c r="K4" s="131"/>
      <c r="L4" s="131"/>
      <c r="M4" s="131"/>
      <c r="N4" s="131"/>
      <c r="O4" s="131"/>
      <c r="P4" s="131"/>
      <c r="Q4" s="131"/>
      <c r="R4" s="131"/>
      <c r="S4" s="131"/>
      <c r="T4" s="131"/>
      <c r="U4" s="131"/>
      <c r="V4" s="131"/>
      <c r="W4" s="131"/>
      <c r="X4" s="131"/>
      <c r="Y4" s="132"/>
      <c r="Z4" s="141" t="s">
        <v>292</v>
      </c>
      <c r="AA4" s="142"/>
      <c r="AB4" s="142"/>
      <c r="AC4" s="142"/>
      <c r="AD4" s="142"/>
      <c r="AE4" s="142"/>
      <c r="AF4" s="142"/>
      <c r="AG4" s="143"/>
    </row>
    <row r="5" spans="1:208" ht="12.75" customHeight="1" thickBot="1" x14ac:dyDescent="0.2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row>
    <row r="6" spans="1:208" ht="18.75" customHeight="1" x14ac:dyDescent="0.2">
      <c r="A6" s="153" t="s">
        <v>87</v>
      </c>
      <c r="B6" s="154"/>
      <c r="C6" s="154"/>
      <c r="D6" s="154"/>
      <c r="E6" s="154"/>
      <c r="F6" s="154"/>
      <c r="G6" s="154"/>
      <c r="H6" s="154"/>
      <c r="I6" s="154"/>
      <c r="J6" s="154"/>
      <c r="K6" s="154"/>
      <c r="L6" s="155"/>
      <c r="M6" s="190" t="s">
        <v>60</v>
      </c>
      <c r="N6" s="191"/>
      <c r="O6" s="191"/>
      <c r="P6" s="192"/>
      <c r="Q6" s="159" t="s">
        <v>154</v>
      </c>
      <c r="R6" s="160"/>
      <c r="S6" s="160"/>
      <c r="T6" s="160"/>
      <c r="U6" s="160"/>
      <c r="V6" s="161"/>
      <c r="W6" s="165" t="s">
        <v>81</v>
      </c>
      <c r="X6" s="166"/>
      <c r="Y6" s="166"/>
      <c r="Z6" s="166"/>
      <c r="AA6" s="166"/>
      <c r="AB6" s="166"/>
      <c r="AC6" s="166"/>
      <c r="AD6" s="166"/>
      <c r="AE6" s="166"/>
      <c r="AF6" s="166"/>
      <c r="AG6" s="167"/>
    </row>
    <row r="7" spans="1:208" ht="12.75" customHeight="1" thickBot="1" x14ac:dyDescent="0.25">
      <c r="A7" s="156"/>
      <c r="B7" s="157"/>
      <c r="C7" s="157"/>
      <c r="D7" s="157"/>
      <c r="E7" s="157"/>
      <c r="F7" s="157"/>
      <c r="G7" s="157"/>
      <c r="H7" s="157"/>
      <c r="I7" s="157"/>
      <c r="J7" s="157"/>
      <c r="K7" s="157"/>
      <c r="L7" s="158"/>
      <c r="M7" s="193"/>
      <c r="N7" s="194"/>
      <c r="O7" s="194"/>
      <c r="P7" s="195"/>
      <c r="Q7" s="162"/>
      <c r="R7" s="163"/>
      <c r="S7" s="163"/>
      <c r="T7" s="163"/>
      <c r="U7" s="163"/>
      <c r="V7" s="164"/>
      <c r="W7" s="168"/>
      <c r="X7" s="169"/>
      <c r="Y7" s="169"/>
      <c r="Z7" s="169"/>
      <c r="AA7" s="169"/>
      <c r="AB7" s="169"/>
      <c r="AC7" s="169"/>
      <c r="AD7" s="169"/>
      <c r="AE7" s="169"/>
      <c r="AF7" s="169"/>
      <c r="AG7" s="170"/>
    </row>
    <row r="8" spans="1:208" s="7" customFormat="1" ht="54.75" customHeight="1" thickBot="1" x14ac:dyDescent="0.25">
      <c r="A8" s="118" t="s">
        <v>11</v>
      </c>
      <c r="B8" s="118" t="s">
        <v>61</v>
      </c>
      <c r="C8" s="118" t="s">
        <v>45</v>
      </c>
      <c r="D8" s="118" t="s">
        <v>46</v>
      </c>
      <c r="E8" s="118" t="s">
        <v>28</v>
      </c>
      <c r="F8" s="118" t="s">
        <v>29</v>
      </c>
      <c r="G8" s="118" t="s">
        <v>26</v>
      </c>
      <c r="H8" s="118" t="s">
        <v>30</v>
      </c>
      <c r="I8" s="118" t="s">
        <v>31</v>
      </c>
      <c r="J8" s="171" t="s">
        <v>119</v>
      </c>
      <c r="K8" s="172"/>
      <c r="L8" s="14"/>
      <c r="M8" s="62" t="s">
        <v>12</v>
      </c>
      <c r="N8" s="118" t="s">
        <v>166</v>
      </c>
      <c r="O8" s="174" t="s">
        <v>156</v>
      </c>
      <c r="P8" s="174" t="s">
        <v>162</v>
      </c>
      <c r="Q8" s="171" t="s">
        <v>121</v>
      </c>
      <c r="R8" s="173"/>
      <c r="S8" s="172"/>
      <c r="T8" s="171" t="s">
        <v>155</v>
      </c>
      <c r="U8" s="173"/>
      <c r="V8" s="172"/>
      <c r="W8" s="171" t="s">
        <v>122</v>
      </c>
      <c r="X8" s="173"/>
      <c r="Y8" s="172"/>
      <c r="Z8" s="171" t="s">
        <v>123</v>
      </c>
      <c r="AA8" s="173"/>
      <c r="AB8" s="172"/>
      <c r="AC8" s="171" t="s">
        <v>124</v>
      </c>
      <c r="AD8" s="173"/>
      <c r="AE8" s="172"/>
      <c r="AF8" s="120" t="s">
        <v>1</v>
      </c>
      <c r="AG8" s="118" t="s">
        <v>82</v>
      </c>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15" customFormat="1" ht="99" customHeight="1" thickBot="1" x14ac:dyDescent="0.25">
      <c r="A9" s="119"/>
      <c r="B9" s="119"/>
      <c r="C9" s="119"/>
      <c r="D9" s="119"/>
      <c r="E9" s="119"/>
      <c r="F9" s="119"/>
      <c r="G9" s="119"/>
      <c r="H9" s="119"/>
      <c r="I9" s="119"/>
      <c r="J9" s="61" t="s">
        <v>125</v>
      </c>
      <c r="K9" s="47" t="s">
        <v>47</v>
      </c>
      <c r="L9" s="41" t="s">
        <v>120</v>
      </c>
      <c r="M9" s="42" t="s">
        <v>165</v>
      </c>
      <c r="N9" s="119"/>
      <c r="O9" s="175"/>
      <c r="P9" s="175"/>
      <c r="Q9" s="44" t="s">
        <v>27</v>
      </c>
      <c r="R9" s="45" t="s">
        <v>85</v>
      </c>
      <c r="S9" s="46" t="s">
        <v>86</v>
      </c>
      <c r="T9" s="44" t="s">
        <v>79</v>
      </c>
      <c r="U9" s="45" t="s">
        <v>78</v>
      </c>
      <c r="V9" s="46" t="s">
        <v>80</v>
      </c>
      <c r="W9" s="44" t="s">
        <v>20</v>
      </c>
      <c r="X9" s="45" t="s">
        <v>19</v>
      </c>
      <c r="Y9" s="46" t="s">
        <v>18</v>
      </c>
      <c r="Z9" s="44" t="s">
        <v>20</v>
      </c>
      <c r="AA9" s="45" t="s">
        <v>19</v>
      </c>
      <c r="AB9" s="46" t="s">
        <v>18</v>
      </c>
      <c r="AC9" s="44" t="s">
        <v>20</v>
      </c>
      <c r="AD9" s="45" t="s">
        <v>19</v>
      </c>
      <c r="AE9" s="46" t="s">
        <v>18</v>
      </c>
      <c r="AF9" s="121"/>
      <c r="AG9" s="119"/>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row>
    <row r="10" spans="1:208" s="24" customFormat="1" ht="25.5" x14ac:dyDescent="0.2">
      <c r="A10" s="40">
        <v>1</v>
      </c>
      <c r="B10" s="40" t="s">
        <v>134</v>
      </c>
      <c r="C10" s="40" t="s">
        <v>415</v>
      </c>
      <c r="D10" s="40" t="s">
        <v>415</v>
      </c>
      <c r="E10" s="105" t="s">
        <v>672</v>
      </c>
      <c r="F10" s="106" t="s">
        <v>673</v>
      </c>
      <c r="G10" s="96"/>
      <c r="H10" s="40" t="s">
        <v>92</v>
      </c>
      <c r="I10" s="40" t="s">
        <v>415</v>
      </c>
      <c r="J10" s="40"/>
      <c r="K10" s="40" t="s">
        <v>268</v>
      </c>
      <c r="L10" s="40" t="s">
        <v>674</v>
      </c>
      <c r="M10" s="40" t="s">
        <v>91</v>
      </c>
      <c r="N10" s="40" t="s">
        <v>175</v>
      </c>
      <c r="O10" s="40" t="s">
        <v>157</v>
      </c>
      <c r="P10" s="40" t="s">
        <v>16</v>
      </c>
      <c r="Q10" s="97"/>
      <c r="R10" s="97" t="s">
        <v>268</v>
      </c>
      <c r="S10" s="97"/>
      <c r="T10" s="40"/>
      <c r="U10" s="40" t="s">
        <v>268</v>
      </c>
      <c r="V10" s="40"/>
      <c r="W10" s="40"/>
      <c r="X10" s="40"/>
      <c r="Y10" s="40" t="s">
        <v>268</v>
      </c>
      <c r="Z10" s="40"/>
      <c r="AA10" s="40"/>
      <c r="AB10" s="40" t="s">
        <v>268</v>
      </c>
      <c r="AC10" s="40"/>
      <c r="AD10" s="40"/>
      <c r="AE10" s="40" t="s">
        <v>268</v>
      </c>
      <c r="AF10" s="40">
        <f>IF(Q10="x",1,0)+IF(R10="x",2,0)+IF(S10="x",3,0)+IF(T10="x",3,0)+IF(U10="x",2,0)+IF(V10="x",1,0)+IF(W10="x",3,0)+IF(X10="x",2,0)+IF(Y10="x",1,0)+IF(Z10="x",3,0)+IF(AA10="x",2,0)+IF(AB10="x",1,0)+IF(AC10="x",3,0)+IF(AD10="x",2,0)+IF(AE10="x",1,0)+(VLOOKUP(P10,[13]LISTA!$H$2:$J$5,3,FALSE))</f>
        <v>6</v>
      </c>
      <c r="AG10" s="43" t="str">
        <f>IF(AF10&lt;=5,"Bajo",IF(AF10&gt;=11,"Critico",IF(AF10&lt;=10,"Moderado")))</f>
        <v>Moderado</v>
      </c>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row>
    <row r="11" spans="1:208" s="25" customFormat="1" ht="38.25" x14ac:dyDescent="0.2">
      <c r="A11" s="20">
        <v>2</v>
      </c>
      <c r="B11" s="40" t="s">
        <v>134</v>
      </c>
      <c r="C11" s="40" t="s">
        <v>415</v>
      </c>
      <c r="D11" s="40" t="s">
        <v>415</v>
      </c>
      <c r="E11" s="105" t="s">
        <v>675</v>
      </c>
      <c r="F11" s="106" t="s">
        <v>676</v>
      </c>
      <c r="G11" s="96"/>
      <c r="H11" s="40" t="s">
        <v>677</v>
      </c>
      <c r="I11" s="40" t="s">
        <v>415</v>
      </c>
      <c r="J11" s="40"/>
      <c r="K11" s="40" t="s">
        <v>268</v>
      </c>
      <c r="L11" s="40" t="s">
        <v>134</v>
      </c>
      <c r="M11" s="40" t="s">
        <v>91</v>
      </c>
      <c r="N11" s="40" t="s">
        <v>175</v>
      </c>
      <c r="O11" s="40" t="s">
        <v>157</v>
      </c>
      <c r="P11" s="40" t="s">
        <v>15</v>
      </c>
      <c r="Q11" s="97"/>
      <c r="R11" s="97"/>
      <c r="S11" s="97" t="s">
        <v>268</v>
      </c>
      <c r="T11" s="40"/>
      <c r="U11" s="40" t="s">
        <v>268</v>
      </c>
      <c r="V11" s="40"/>
      <c r="W11" s="40"/>
      <c r="X11" s="40"/>
      <c r="Y11" s="40" t="s">
        <v>268</v>
      </c>
      <c r="Z11" s="40"/>
      <c r="AA11" s="40"/>
      <c r="AB11" s="40" t="s">
        <v>268</v>
      </c>
      <c r="AC11" s="40"/>
      <c r="AD11" s="40"/>
      <c r="AE11" s="40" t="s">
        <v>268</v>
      </c>
      <c r="AF11" s="40">
        <f>IF(Q11="x",1,0)+IF(R11="x",2,0)+IF(S11="x",3,0)+IF(T11="x",3,0)+IF(U11="x",2,0)+IF(V11="x",1,0)+IF(W11="x",3,0)+IF(X11="x",2,0)+IF(Y11="x",1,0)+IF(Z11="x",3,0)+IF(AA11="x",2,0)+IF(AB11="x",1,0)+IF(AC11="x",3,0)+IF(AD11="x",2,0)+IF(AE11="x",1,0)+(VLOOKUP(P11,[13]LISTA!$H$2:$J$5,3,FALSE))</f>
        <v>9</v>
      </c>
      <c r="AG11" s="43" t="str">
        <f t="shared" ref="AG11:AG32" si="0">IF(AF11&lt;=5,"Bajo",IF(AF11&gt;=11,"Critico",IF(AF11&lt;=10,"Moderado")))</f>
        <v>Moderado</v>
      </c>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row>
    <row r="12" spans="1:208" s="24" customFormat="1" ht="63.75" x14ac:dyDescent="0.2">
      <c r="A12" s="20">
        <v>3</v>
      </c>
      <c r="B12" s="40" t="s">
        <v>134</v>
      </c>
      <c r="C12" s="40" t="s">
        <v>415</v>
      </c>
      <c r="D12" s="40" t="s">
        <v>415</v>
      </c>
      <c r="E12" s="105" t="s">
        <v>678</v>
      </c>
      <c r="F12" s="106" t="s">
        <v>679</v>
      </c>
      <c r="G12" s="96"/>
      <c r="H12" s="40" t="s">
        <v>677</v>
      </c>
      <c r="I12" s="40" t="s">
        <v>415</v>
      </c>
      <c r="J12" s="40"/>
      <c r="K12" s="40" t="s">
        <v>268</v>
      </c>
      <c r="L12" s="40" t="s">
        <v>134</v>
      </c>
      <c r="M12" s="40" t="s">
        <v>91</v>
      </c>
      <c r="N12" s="40" t="s">
        <v>423</v>
      </c>
      <c r="O12" s="40" t="s">
        <v>157</v>
      </c>
      <c r="P12" s="40" t="s">
        <v>15</v>
      </c>
      <c r="Q12" s="97"/>
      <c r="R12" s="97"/>
      <c r="S12" s="97" t="s">
        <v>268</v>
      </c>
      <c r="T12" s="40"/>
      <c r="U12" s="40" t="s">
        <v>268</v>
      </c>
      <c r="V12" s="40"/>
      <c r="W12" s="40"/>
      <c r="X12" s="40"/>
      <c r="Y12" s="40" t="s">
        <v>268</v>
      </c>
      <c r="Z12" s="40"/>
      <c r="AA12" s="40"/>
      <c r="AB12" s="40" t="s">
        <v>268</v>
      </c>
      <c r="AC12" s="40"/>
      <c r="AD12" s="40" t="s">
        <v>268</v>
      </c>
      <c r="AE12" s="40"/>
      <c r="AF12" s="40">
        <f>IF(Q12="x",1,0)+IF(R12="x",2,0)+IF(S12="x",3,0)+IF(T12="x",3,0)+IF(U12="x",2,0)+IF(V12="x",1,0)+IF(W12="x",3,0)+IF(X12="x",2,0)+IF(Y12="x",1,0)+IF(Z12="x",3,0)+IF(AA12="x",2,0)+IF(AB12="x",1,0)+IF(AC12="x",3,0)+IF(AD12="x",2,0)+IF(AE12="x",1,0)+(VLOOKUP(P12,[13]LISTA!$H$2:$J$5,3,FALSE))</f>
        <v>10</v>
      </c>
      <c r="AG12" s="43" t="str">
        <f t="shared" si="0"/>
        <v>Moderado</v>
      </c>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row>
    <row r="13" spans="1:208" s="24" customFormat="1" ht="37.5" customHeight="1" x14ac:dyDescent="0.2">
      <c r="A13" s="40">
        <v>4</v>
      </c>
      <c r="B13" s="40" t="s">
        <v>134</v>
      </c>
      <c r="C13" s="40" t="s">
        <v>415</v>
      </c>
      <c r="D13" s="40" t="s">
        <v>415</v>
      </c>
      <c r="E13" s="105" t="s">
        <v>680</v>
      </c>
      <c r="F13" s="106" t="s">
        <v>681</v>
      </c>
      <c r="G13" s="96"/>
      <c r="H13" s="40" t="s">
        <v>677</v>
      </c>
      <c r="I13" s="40" t="s">
        <v>415</v>
      </c>
      <c r="J13" s="40"/>
      <c r="K13" s="40" t="s">
        <v>268</v>
      </c>
      <c r="L13" s="40" t="s">
        <v>134</v>
      </c>
      <c r="M13" s="40" t="s">
        <v>91</v>
      </c>
      <c r="N13" s="40" t="s">
        <v>175</v>
      </c>
      <c r="O13" s="40" t="s">
        <v>157</v>
      </c>
      <c r="P13" s="40" t="s">
        <v>15</v>
      </c>
      <c r="Q13" s="97"/>
      <c r="R13" s="97"/>
      <c r="S13" s="97" t="s">
        <v>268</v>
      </c>
      <c r="T13" s="40"/>
      <c r="U13" s="40" t="s">
        <v>268</v>
      </c>
      <c r="V13" s="40"/>
      <c r="W13" s="40"/>
      <c r="X13" s="40"/>
      <c r="Y13" s="40" t="s">
        <v>268</v>
      </c>
      <c r="Z13" s="40"/>
      <c r="AA13" s="40"/>
      <c r="AB13" s="40" t="s">
        <v>268</v>
      </c>
      <c r="AC13" s="40"/>
      <c r="AD13" s="40"/>
      <c r="AE13" s="40" t="s">
        <v>268</v>
      </c>
      <c r="AF13" s="40">
        <f>IF(Q13="x",1,0)+IF(R13="x",2,0)+IF(S13="x",3,0)+IF(T13="x",3,0)+IF(U13="x",2,0)+IF(V13="x",1,0)+IF(W13="x",3,0)+IF(X13="x",2,0)+IF(Y13="x",1,0)+IF(Z13="x",3,0)+IF(AA13="x",2,0)+IF(AB13="x",1,0)+IF(AC13="x",3,0)+IF(AD13="x",2,0)+IF(AE13="x",1,0)+(VLOOKUP(P13,[13]LISTA!$H$2:$J$5,3,FALSE))</f>
        <v>9</v>
      </c>
      <c r="AG13" s="43" t="str">
        <f t="shared" si="0"/>
        <v>Moderado</v>
      </c>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row>
    <row r="14" spans="1:208" s="24" customFormat="1" ht="37.5" customHeight="1" x14ac:dyDescent="0.2">
      <c r="A14" s="20">
        <v>5</v>
      </c>
      <c r="B14" s="40" t="s">
        <v>134</v>
      </c>
      <c r="C14" s="40" t="s">
        <v>415</v>
      </c>
      <c r="D14" s="40" t="s">
        <v>415</v>
      </c>
      <c r="E14" s="105" t="s">
        <v>682</v>
      </c>
      <c r="F14" s="106" t="s">
        <v>683</v>
      </c>
      <c r="G14" s="96"/>
      <c r="H14" s="40" t="s">
        <v>677</v>
      </c>
      <c r="I14" s="40" t="s">
        <v>415</v>
      </c>
      <c r="J14" s="40"/>
      <c r="K14" s="40" t="s">
        <v>268</v>
      </c>
      <c r="L14" s="40" t="s">
        <v>134</v>
      </c>
      <c r="M14" s="40" t="s">
        <v>91</v>
      </c>
      <c r="N14" s="40" t="s">
        <v>175</v>
      </c>
      <c r="O14" s="40" t="s">
        <v>157</v>
      </c>
      <c r="P14" s="40" t="s">
        <v>15</v>
      </c>
      <c r="Q14" s="97"/>
      <c r="R14" s="97"/>
      <c r="S14" s="97" t="s">
        <v>268</v>
      </c>
      <c r="T14" s="40"/>
      <c r="U14" s="40" t="s">
        <v>268</v>
      </c>
      <c r="V14" s="40"/>
      <c r="W14" s="40"/>
      <c r="X14" s="40"/>
      <c r="Y14" s="40" t="s">
        <v>268</v>
      </c>
      <c r="Z14" s="40"/>
      <c r="AA14" s="40"/>
      <c r="AB14" s="40" t="s">
        <v>268</v>
      </c>
      <c r="AC14" s="40"/>
      <c r="AD14" s="40"/>
      <c r="AE14" s="40" t="s">
        <v>268</v>
      </c>
      <c r="AF14" s="40">
        <f>IF(Q14="x",1,0)+IF(R14="x",2,0)+IF(S14="x",3,0)+IF(T14="x",3,0)+IF(U14="x",2,0)+IF(V14="x",1,0)+IF(W14="x",3,0)+IF(X14="x",2,0)+IF(Y14="x",1,0)+IF(Z14="x",3,0)+IF(AA14="x",2,0)+IF(AB14="x",1,0)+IF(AC14="x",3,0)+IF(AD14="x",2,0)+IF(AE14="x",1,0)+(VLOOKUP(P14,[13]LISTA!$H$2:$J$5,3,FALSE))</f>
        <v>9</v>
      </c>
      <c r="AG14" s="43" t="str">
        <f t="shared" si="0"/>
        <v>Moderado</v>
      </c>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row>
    <row r="15" spans="1:208" s="19" customFormat="1" ht="37.5" customHeight="1" x14ac:dyDescent="0.2">
      <c r="A15" s="20">
        <v>6</v>
      </c>
      <c r="B15" s="40" t="s">
        <v>134</v>
      </c>
      <c r="C15" s="40" t="s">
        <v>415</v>
      </c>
      <c r="D15" s="40" t="s">
        <v>415</v>
      </c>
      <c r="E15" s="105" t="s">
        <v>684</v>
      </c>
      <c r="F15" s="106" t="s">
        <v>685</v>
      </c>
      <c r="G15" s="96"/>
      <c r="H15" s="40" t="s">
        <v>677</v>
      </c>
      <c r="I15" s="40" t="s">
        <v>415</v>
      </c>
      <c r="J15" s="40"/>
      <c r="K15" s="40" t="s">
        <v>268</v>
      </c>
      <c r="L15" s="40" t="s">
        <v>686</v>
      </c>
      <c r="M15" s="40" t="s">
        <v>91</v>
      </c>
      <c r="N15" s="40" t="s">
        <v>423</v>
      </c>
      <c r="O15" s="40" t="s">
        <v>282</v>
      </c>
      <c r="P15" s="40" t="s">
        <v>16</v>
      </c>
      <c r="Q15" s="97"/>
      <c r="R15" s="97"/>
      <c r="S15" s="97" t="s">
        <v>268</v>
      </c>
      <c r="T15" s="40"/>
      <c r="U15" s="40" t="s">
        <v>268</v>
      </c>
      <c r="V15" s="40"/>
      <c r="W15" s="40"/>
      <c r="X15" s="40"/>
      <c r="Y15" s="40" t="s">
        <v>268</v>
      </c>
      <c r="Z15" s="40"/>
      <c r="AA15" s="40" t="s">
        <v>268</v>
      </c>
      <c r="AB15" s="40"/>
      <c r="AC15" s="40"/>
      <c r="AD15" s="40"/>
      <c r="AE15" s="40" t="s">
        <v>268</v>
      </c>
      <c r="AF15" s="40">
        <f>IF(Q15="x",1,0)+IF(R15="x",2,0)+IF(S15="x",3,0)+IF(T15="x",3,0)+IF(U15="x",2,0)+IF(V15="x",1,0)+IF(W15="x",3,0)+IF(X15="x",2,0)+IF(Y15="x",1,0)+IF(Z15="x",3,0)+IF(AA15="x",2,0)+IF(AB15="x",1,0)+IF(AC15="x",3,0)+IF(AD15="x",2,0)+IF(AE15="x",1,0)+(VLOOKUP(P15,[13]LISTA!$H$2:$J$5,3,FALSE))</f>
        <v>8</v>
      </c>
      <c r="AG15" s="43" t="str">
        <f t="shared" si="0"/>
        <v>Moderado</v>
      </c>
    </row>
    <row r="16" spans="1:208" s="24" customFormat="1" ht="37.5" customHeight="1" x14ac:dyDescent="0.2">
      <c r="A16" s="40">
        <v>7</v>
      </c>
      <c r="B16" s="40" t="s">
        <v>134</v>
      </c>
      <c r="C16" s="40" t="s">
        <v>415</v>
      </c>
      <c r="D16" s="40" t="s">
        <v>415</v>
      </c>
      <c r="E16" s="105" t="s">
        <v>687</v>
      </c>
      <c r="F16" s="106" t="s">
        <v>688</v>
      </c>
      <c r="G16" s="96"/>
      <c r="H16" s="40" t="s">
        <v>92</v>
      </c>
      <c r="I16" s="40" t="s">
        <v>415</v>
      </c>
      <c r="J16" s="40"/>
      <c r="K16" s="40" t="s">
        <v>268</v>
      </c>
      <c r="L16" s="40" t="s">
        <v>462</v>
      </c>
      <c r="M16" s="40" t="s">
        <v>73</v>
      </c>
      <c r="N16" s="40" t="s">
        <v>423</v>
      </c>
      <c r="O16" s="40" t="s">
        <v>157</v>
      </c>
      <c r="P16" s="40" t="s">
        <v>16</v>
      </c>
      <c r="Q16" s="97"/>
      <c r="R16" s="97" t="s">
        <v>268</v>
      </c>
      <c r="S16" s="97"/>
      <c r="T16" s="40"/>
      <c r="U16" s="40" t="s">
        <v>268</v>
      </c>
      <c r="V16" s="40"/>
      <c r="W16" s="40"/>
      <c r="X16" s="40"/>
      <c r="Y16" s="40" t="s">
        <v>268</v>
      </c>
      <c r="Z16" s="40"/>
      <c r="AA16" s="40" t="s">
        <v>268</v>
      </c>
      <c r="AB16" s="40"/>
      <c r="AC16" s="40"/>
      <c r="AD16" s="40" t="s">
        <v>268</v>
      </c>
      <c r="AE16" s="40"/>
      <c r="AF16" s="40">
        <f>IF(Q16="x",1,0)+IF(R16="x",2,0)+IF(S16="x",3,0)+IF(T16="x",3,0)+IF(U16="x",2,0)+IF(V16="x",1,0)+IF(W16="x",3,0)+IF(X16="x",2,0)+IF(Y16="x",1,0)+IF(Z16="x",3,0)+IF(AA16="x",2,0)+IF(AB16="x",1,0)+IF(AC16="x",3,0)+IF(AD16="x",2,0)+IF(AE16="x",1,0)+(VLOOKUP(P16,[13]LISTA!$H$2:$J$5,3,FALSE))</f>
        <v>8</v>
      </c>
      <c r="AG16" s="43" t="str">
        <f t="shared" si="0"/>
        <v>Moderado</v>
      </c>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row>
    <row r="17" spans="1:208" s="24" customFormat="1" ht="37.5" customHeight="1" x14ac:dyDescent="0.2">
      <c r="A17" s="20">
        <v>8</v>
      </c>
      <c r="B17" s="40" t="s">
        <v>134</v>
      </c>
      <c r="C17" s="40" t="s">
        <v>415</v>
      </c>
      <c r="D17" s="40" t="s">
        <v>415</v>
      </c>
      <c r="E17" s="105" t="s">
        <v>689</v>
      </c>
      <c r="F17" s="106" t="s">
        <v>690</v>
      </c>
      <c r="G17" s="96"/>
      <c r="H17" s="40" t="s">
        <v>691</v>
      </c>
      <c r="I17" s="40" t="s">
        <v>415</v>
      </c>
      <c r="J17" s="40"/>
      <c r="K17" s="40" t="s">
        <v>268</v>
      </c>
      <c r="L17" s="40" t="s">
        <v>686</v>
      </c>
      <c r="M17" s="40" t="s">
        <v>91</v>
      </c>
      <c r="N17" s="40" t="s">
        <v>175</v>
      </c>
      <c r="O17" s="40" t="s">
        <v>157</v>
      </c>
      <c r="P17" s="40" t="s">
        <v>16</v>
      </c>
      <c r="Q17" s="97"/>
      <c r="R17" s="97" t="s">
        <v>268</v>
      </c>
      <c r="S17" s="97"/>
      <c r="T17" s="40"/>
      <c r="U17" s="40" t="s">
        <v>268</v>
      </c>
      <c r="V17" s="40"/>
      <c r="W17" s="40"/>
      <c r="X17" s="40"/>
      <c r="Y17" s="40" t="s">
        <v>268</v>
      </c>
      <c r="Z17" s="40"/>
      <c r="AA17" s="40" t="s">
        <v>268</v>
      </c>
      <c r="AB17" s="40"/>
      <c r="AC17" s="40"/>
      <c r="AD17" s="40"/>
      <c r="AE17" s="40" t="s">
        <v>268</v>
      </c>
      <c r="AF17" s="40">
        <f>IF(Q17="x",1,0)+IF(R17="x",2,0)+IF(S17="x",3,0)+IF(T17="x",3,0)+IF(U17="x",2,0)+IF(V17="x",1,0)+IF(W17="x",3,0)+IF(X17="x",2,0)+IF(Y17="x",1,0)+IF(Z17="x",3,0)+IF(AA17="x",2,0)+IF(AB17="x",1,0)+IF(AC17="x",3,0)+IF(AD17="x",2,0)+IF(AE17="x",1,0)+(VLOOKUP(P17,[13]LISTA!$H$2:$J$5,3,FALSE))</f>
        <v>7</v>
      </c>
      <c r="AG17" s="43" t="str">
        <f t="shared" si="0"/>
        <v>Moderado</v>
      </c>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row>
    <row r="18" spans="1:208" s="24" customFormat="1" ht="37.5" customHeight="1" x14ac:dyDescent="0.2">
      <c r="A18" s="20">
        <v>9</v>
      </c>
      <c r="B18" s="40" t="s">
        <v>134</v>
      </c>
      <c r="C18" s="40" t="s">
        <v>415</v>
      </c>
      <c r="D18" s="40" t="s">
        <v>415</v>
      </c>
      <c r="E18" s="105" t="s">
        <v>692</v>
      </c>
      <c r="F18" s="106" t="s">
        <v>693</v>
      </c>
      <c r="G18" s="96"/>
      <c r="H18" s="40" t="s">
        <v>92</v>
      </c>
      <c r="I18" s="40" t="s">
        <v>415</v>
      </c>
      <c r="J18" s="40"/>
      <c r="K18" s="40" t="s">
        <v>268</v>
      </c>
      <c r="L18" s="40" t="s">
        <v>134</v>
      </c>
      <c r="M18" s="40" t="s">
        <v>91</v>
      </c>
      <c r="N18" s="40" t="s">
        <v>175</v>
      </c>
      <c r="O18" s="40" t="s">
        <v>14</v>
      </c>
      <c r="P18" s="40" t="s">
        <v>15</v>
      </c>
      <c r="Q18" s="97"/>
      <c r="R18" s="97"/>
      <c r="S18" s="97" t="s">
        <v>268</v>
      </c>
      <c r="T18" s="40" t="s">
        <v>268</v>
      </c>
      <c r="U18" s="40"/>
      <c r="V18" s="40"/>
      <c r="W18" s="40"/>
      <c r="X18" s="40"/>
      <c r="Y18" s="40" t="s">
        <v>268</v>
      </c>
      <c r="Z18" s="40"/>
      <c r="AA18" s="40"/>
      <c r="AB18" s="40" t="s">
        <v>268</v>
      </c>
      <c r="AC18" s="40"/>
      <c r="AD18" s="40"/>
      <c r="AE18" s="40" t="s">
        <v>268</v>
      </c>
      <c r="AF18" s="40">
        <f>IF(Q18="x",1,0)+IF(R18="x",2,0)+IF(S18="x",3,0)+IF(T18="x",3,0)+IF(U18="x",2,0)+IF(V18="x",1,0)+IF(W18="x",3,0)+IF(X18="x",2,0)+IF(Y18="x",1,0)+IF(Z18="x",3,0)+IF(AA18="x",2,0)+IF(AB18="x",1,0)+IF(AC18="x",3,0)+IF(AD18="x",2,0)+IF(AE18="x",1,0)+(VLOOKUP(P18,[13]LISTA!$H$2:$J$5,3,FALSE))</f>
        <v>10</v>
      </c>
      <c r="AG18" s="43" t="str">
        <f t="shared" si="0"/>
        <v>Moderado</v>
      </c>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row>
    <row r="19" spans="1:208" s="24" customFormat="1" ht="37.5" customHeight="1" x14ac:dyDescent="0.2">
      <c r="A19" s="40">
        <v>10</v>
      </c>
      <c r="B19" s="40" t="s">
        <v>134</v>
      </c>
      <c r="C19" s="40" t="s">
        <v>415</v>
      </c>
      <c r="D19" s="40" t="s">
        <v>415</v>
      </c>
      <c r="E19" s="105" t="s">
        <v>694</v>
      </c>
      <c r="F19" s="106" t="s">
        <v>695</v>
      </c>
      <c r="G19" s="96"/>
      <c r="H19" s="40" t="s">
        <v>691</v>
      </c>
      <c r="I19" s="40" t="s">
        <v>415</v>
      </c>
      <c r="J19" s="40"/>
      <c r="K19" s="40" t="s">
        <v>268</v>
      </c>
      <c r="L19" s="40" t="s">
        <v>696</v>
      </c>
      <c r="M19" s="40" t="s">
        <v>91</v>
      </c>
      <c r="N19" s="40" t="s">
        <v>175</v>
      </c>
      <c r="O19" s="40" t="s">
        <v>157</v>
      </c>
      <c r="P19" s="40" t="s">
        <v>15</v>
      </c>
      <c r="Q19" s="97"/>
      <c r="R19" s="97"/>
      <c r="S19" s="97" t="s">
        <v>268</v>
      </c>
      <c r="T19" s="40" t="s">
        <v>268</v>
      </c>
      <c r="U19" s="40"/>
      <c r="V19" s="40"/>
      <c r="W19" s="40"/>
      <c r="X19" s="40"/>
      <c r="Y19" s="40" t="s">
        <v>268</v>
      </c>
      <c r="Z19" s="40"/>
      <c r="AA19" s="40"/>
      <c r="AB19" s="40" t="s">
        <v>268</v>
      </c>
      <c r="AC19" s="40"/>
      <c r="AD19" s="40"/>
      <c r="AE19" s="40" t="s">
        <v>268</v>
      </c>
      <c r="AF19" s="40">
        <f>IF(Q19="x",1,0)+IF(R19="x",2,0)+IF(S19="x",3,0)+IF(T19="x",3,0)+IF(U19="x",2,0)+IF(V19="x",1,0)+IF(W19="x",3,0)+IF(X19="x",2,0)+IF(Y19="x",1,0)+IF(Z19="x",3,0)+IF(AA19="x",2,0)+IF(AB19="x",1,0)+IF(AC19="x",3,0)+IF(AD19="x",2,0)+IF(AE19="x",1,0)+(VLOOKUP(P19,[13]LISTA!$H$2:$J$5,3,FALSE))</f>
        <v>10</v>
      </c>
      <c r="AG19" s="43" t="str">
        <f t="shared" si="0"/>
        <v>Moderado</v>
      </c>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row>
    <row r="20" spans="1:208" s="19" customFormat="1" ht="37.5" customHeight="1" x14ac:dyDescent="0.2">
      <c r="A20" s="20">
        <v>11</v>
      </c>
      <c r="B20" s="40" t="s">
        <v>134</v>
      </c>
      <c r="C20" s="40" t="s">
        <v>415</v>
      </c>
      <c r="D20" s="40" t="s">
        <v>415</v>
      </c>
      <c r="E20" s="105" t="s">
        <v>697</v>
      </c>
      <c r="F20" s="106" t="s">
        <v>698</v>
      </c>
      <c r="G20" s="96"/>
      <c r="H20" s="40" t="s">
        <v>691</v>
      </c>
      <c r="I20" s="40" t="s">
        <v>415</v>
      </c>
      <c r="J20" s="40"/>
      <c r="K20" s="40" t="s">
        <v>268</v>
      </c>
      <c r="L20" s="40" t="s">
        <v>696</v>
      </c>
      <c r="M20" s="40" t="s">
        <v>91</v>
      </c>
      <c r="N20" s="40" t="s">
        <v>175</v>
      </c>
      <c r="O20" s="40" t="s">
        <v>157</v>
      </c>
      <c r="P20" s="40" t="s">
        <v>15</v>
      </c>
      <c r="Q20" s="97"/>
      <c r="R20" s="97"/>
      <c r="S20" s="97" t="s">
        <v>268</v>
      </c>
      <c r="T20" s="40"/>
      <c r="U20" s="40" t="s">
        <v>268</v>
      </c>
      <c r="V20" s="40"/>
      <c r="W20" s="40"/>
      <c r="X20" s="40"/>
      <c r="Y20" s="40" t="s">
        <v>268</v>
      </c>
      <c r="Z20" s="40"/>
      <c r="AA20" s="40"/>
      <c r="AB20" s="40" t="s">
        <v>268</v>
      </c>
      <c r="AC20" s="40"/>
      <c r="AD20" s="40"/>
      <c r="AE20" s="40" t="s">
        <v>268</v>
      </c>
      <c r="AF20" s="40">
        <f>IF(Q20="x",1,0)+IF(R20="x",2,0)+IF(S20="x",3,0)+IF(T20="x",3,0)+IF(U20="x",2,0)+IF(V20="x",1,0)+IF(W20="x",3,0)+IF(X20="x",2,0)+IF(Y20="x",1,0)+IF(Z20="x",3,0)+IF(AA20="x",2,0)+IF(AB20="x",1,0)+IF(AC20="x",3,0)+IF(AD20="x",2,0)+IF(AE20="x",1,0)+(VLOOKUP(P20,[13]LISTA!$H$2:$J$5,3,FALSE))</f>
        <v>9</v>
      </c>
      <c r="AG20" s="43" t="str">
        <f t="shared" si="0"/>
        <v>Moderado</v>
      </c>
    </row>
    <row r="21" spans="1:208" s="24" customFormat="1" ht="37.5" customHeight="1" x14ac:dyDescent="0.2">
      <c r="A21" s="20">
        <v>12</v>
      </c>
      <c r="B21" s="40" t="s">
        <v>134</v>
      </c>
      <c r="C21" s="40" t="s">
        <v>415</v>
      </c>
      <c r="D21" s="40" t="s">
        <v>415</v>
      </c>
      <c r="E21" s="105" t="s">
        <v>699</v>
      </c>
      <c r="F21" s="106" t="s">
        <v>700</v>
      </c>
      <c r="G21" s="96"/>
      <c r="H21" s="40" t="s">
        <v>677</v>
      </c>
      <c r="I21" s="40" t="s">
        <v>415</v>
      </c>
      <c r="J21" s="40"/>
      <c r="K21" s="40" t="s">
        <v>268</v>
      </c>
      <c r="L21" s="40" t="s">
        <v>696</v>
      </c>
      <c r="M21" s="40" t="s">
        <v>91</v>
      </c>
      <c r="N21" s="40" t="s">
        <v>175</v>
      </c>
      <c r="O21" s="40" t="s">
        <v>157</v>
      </c>
      <c r="P21" s="40" t="s">
        <v>16</v>
      </c>
      <c r="Q21" s="97"/>
      <c r="R21" s="97"/>
      <c r="S21" s="97" t="s">
        <v>268</v>
      </c>
      <c r="T21" s="40"/>
      <c r="U21" s="40" t="s">
        <v>268</v>
      </c>
      <c r="V21" s="40"/>
      <c r="W21" s="40"/>
      <c r="X21" s="40"/>
      <c r="Y21" s="40" t="s">
        <v>268</v>
      </c>
      <c r="Z21" s="40"/>
      <c r="AA21" s="40"/>
      <c r="AB21" s="40" t="s">
        <v>268</v>
      </c>
      <c r="AC21" s="40"/>
      <c r="AD21" s="40"/>
      <c r="AE21" s="40" t="s">
        <v>268</v>
      </c>
      <c r="AF21" s="40">
        <f>IF(Q21="x",1,0)+IF(R21="x",2,0)+IF(S21="x",3,0)+IF(T21="x",3,0)+IF(U21="x",2,0)+IF(V21="x",1,0)+IF(W21="x",3,0)+IF(X21="x",2,0)+IF(Y21="x",1,0)+IF(Z21="x",3,0)+IF(AA21="x",2,0)+IF(AB21="x",1,0)+IF(AC21="x",3,0)+IF(AD21="x",2,0)+IF(AE21="x",1,0)+(VLOOKUP(P21,[13]LISTA!$H$2:$J$5,3,FALSE))</f>
        <v>7</v>
      </c>
      <c r="AG21" s="43" t="str">
        <f t="shared" si="0"/>
        <v>Moderado</v>
      </c>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row>
    <row r="22" spans="1:208" s="24" customFormat="1" ht="37.5" customHeight="1" x14ac:dyDescent="0.2">
      <c r="A22" s="40">
        <v>13</v>
      </c>
      <c r="B22" s="40" t="s">
        <v>134</v>
      </c>
      <c r="C22" s="40" t="s">
        <v>415</v>
      </c>
      <c r="D22" s="40" t="s">
        <v>415</v>
      </c>
      <c r="E22" s="105" t="s">
        <v>701</v>
      </c>
      <c r="F22" s="106" t="s">
        <v>702</v>
      </c>
      <c r="G22" s="96"/>
      <c r="H22" s="40" t="s">
        <v>92</v>
      </c>
      <c r="I22" s="40" t="s">
        <v>415</v>
      </c>
      <c r="J22" s="40"/>
      <c r="K22" s="40" t="s">
        <v>268</v>
      </c>
      <c r="L22" s="40" t="s">
        <v>703</v>
      </c>
      <c r="M22" s="40" t="s">
        <v>73</v>
      </c>
      <c r="N22" s="40" t="s">
        <v>175</v>
      </c>
      <c r="O22" s="40" t="s">
        <v>157</v>
      </c>
      <c r="P22" s="40" t="s">
        <v>16</v>
      </c>
      <c r="Q22" s="97"/>
      <c r="R22" s="97"/>
      <c r="S22" s="97" t="s">
        <v>268</v>
      </c>
      <c r="T22" s="40"/>
      <c r="U22" s="40" t="s">
        <v>268</v>
      </c>
      <c r="V22" s="40"/>
      <c r="W22" s="40"/>
      <c r="X22" s="40" t="s">
        <v>268</v>
      </c>
      <c r="Y22" s="40"/>
      <c r="Z22" s="40"/>
      <c r="AA22" s="40" t="s">
        <v>268</v>
      </c>
      <c r="AB22" s="40"/>
      <c r="AC22" s="40"/>
      <c r="AD22" s="40" t="s">
        <v>268</v>
      </c>
      <c r="AE22" s="40"/>
      <c r="AF22" s="40">
        <f>IF(Q22="x",1,0)+IF(R22="x",2,0)+IF(S22="x",3,0)+IF(T22="x",3,0)+IF(U22="x",2,0)+IF(V22="x",1,0)+IF(W22="x",3,0)+IF(X22="x",2,0)+IF(Y22="x",1,0)+IF(Z22="x",3,0)+IF(AA22="x",2,0)+IF(AB22="x",1,0)+IF(AC22="x",3,0)+IF(AD22="x",2,0)+IF(AE22="x",1,0)+(VLOOKUP(P22,[13]LISTA!$H$2:$J$5,3,FALSE))</f>
        <v>10</v>
      </c>
      <c r="AG22" s="43" t="str">
        <f t="shared" si="0"/>
        <v>Moderado</v>
      </c>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row>
    <row r="23" spans="1:208" s="24" customFormat="1" ht="37.5" customHeight="1" x14ac:dyDescent="0.2">
      <c r="A23" s="20">
        <v>14</v>
      </c>
      <c r="B23" s="40" t="s">
        <v>134</v>
      </c>
      <c r="C23" s="40" t="s">
        <v>415</v>
      </c>
      <c r="D23" s="40" t="s">
        <v>415</v>
      </c>
      <c r="E23" s="105" t="s">
        <v>704</v>
      </c>
      <c r="F23" s="106" t="s">
        <v>705</v>
      </c>
      <c r="G23" s="96"/>
      <c r="H23" s="40" t="s">
        <v>691</v>
      </c>
      <c r="I23" s="40" t="s">
        <v>415</v>
      </c>
      <c r="J23" s="40"/>
      <c r="K23" s="40" t="s">
        <v>268</v>
      </c>
      <c r="L23" s="40" t="s">
        <v>696</v>
      </c>
      <c r="M23" s="40" t="s">
        <v>91</v>
      </c>
      <c r="N23" s="40" t="s">
        <v>175</v>
      </c>
      <c r="O23" s="40" t="s">
        <v>157</v>
      </c>
      <c r="P23" s="40" t="s">
        <v>15</v>
      </c>
      <c r="Q23" s="97"/>
      <c r="R23" s="97"/>
      <c r="S23" s="97" t="s">
        <v>268</v>
      </c>
      <c r="T23" s="40"/>
      <c r="U23" s="40" t="s">
        <v>268</v>
      </c>
      <c r="V23" s="40"/>
      <c r="W23" s="40"/>
      <c r="X23" s="40"/>
      <c r="Y23" s="40" t="s">
        <v>268</v>
      </c>
      <c r="Z23" s="40"/>
      <c r="AA23" s="40"/>
      <c r="AB23" s="40" t="s">
        <v>268</v>
      </c>
      <c r="AC23" s="40"/>
      <c r="AD23" s="40"/>
      <c r="AE23" s="40" t="s">
        <v>268</v>
      </c>
      <c r="AF23" s="40">
        <f>IF(Q23="x",1,0)+IF(R23="x",2,0)+IF(S23="x",3,0)+IF(T23="x",3,0)+IF(U23="x",2,0)+IF(V23="x",1,0)+IF(W23="x",3,0)+IF(X23="x",2,0)+IF(Y23="x",1,0)+IF(Z23="x",3,0)+IF(AA23="x",2,0)+IF(AB23="x",1,0)+IF(AC23="x",3,0)+IF(AD23="x",2,0)+IF(AE23="x",1,0)+(VLOOKUP(P23,[13]LISTA!$H$2:$J$5,3,FALSE))</f>
        <v>9</v>
      </c>
      <c r="AG23" s="43" t="str">
        <f t="shared" si="0"/>
        <v>Moderado</v>
      </c>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row>
    <row r="24" spans="1:208" s="24" customFormat="1" ht="37.5" customHeight="1" x14ac:dyDescent="0.2">
      <c r="A24" s="20">
        <v>15</v>
      </c>
      <c r="B24" s="40" t="s">
        <v>134</v>
      </c>
      <c r="C24" s="40" t="s">
        <v>415</v>
      </c>
      <c r="D24" s="40" t="s">
        <v>415</v>
      </c>
      <c r="E24" s="105" t="s">
        <v>706</v>
      </c>
      <c r="F24" s="106" t="s">
        <v>707</v>
      </c>
      <c r="G24" s="96"/>
      <c r="H24" s="40" t="s">
        <v>677</v>
      </c>
      <c r="I24" s="40" t="s">
        <v>415</v>
      </c>
      <c r="J24" s="40"/>
      <c r="K24" s="40" t="s">
        <v>268</v>
      </c>
      <c r="L24" s="40" t="s">
        <v>696</v>
      </c>
      <c r="M24" s="40" t="s">
        <v>91</v>
      </c>
      <c r="N24" s="40" t="s">
        <v>175</v>
      </c>
      <c r="O24" s="40" t="s">
        <v>157</v>
      </c>
      <c r="P24" s="40" t="s">
        <v>15</v>
      </c>
      <c r="Q24" s="97"/>
      <c r="R24" s="97"/>
      <c r="S24" s="97" t="s">
        <v>268</v>
      </c>
      <c r="T24" s="40"/>
      <c r="U24" s="40" t="s">
        <v>268</v>
      </c>
      <c r="V24" s="40"/>
      <c r="W24" s="40"/>
      <c r="X24" s="40"/>
      <c r="Y24" s="40" t="s">
        <v>268</v>
      </c>
      <c r="Z24" s="40"/>
      <c r="AA24" s="40" t="s">
        <v>268</v>
      </c>
      <c r="AB24" s="40"/>
      <c r="AC24" s="40"/>
      <c r="AD24" s="40" t="s">
        <v>268</v>
      </c>
      <c r="AE24" s="40"/>
      <c r="AF24" s="40">
        <f>IF(Q24="x",1,0)+IF(R24="x",2,0)+IF(S24="x",3,0)+IF(T24="x",3,0)+IF(U24="x",2,0)+IF(V24="x",1,0)+IF(W24="x",3,0)+IF(X24="x",2,0)+IF(Y24="x",1,0)+IF(Z24="x",3,0)+IF(AA24="x",2,0)+IF(AB24="x",1,0)+IF(AC24="x",3,0)+IF(AD24="x",2,0)+IF(AE24="x",1,0)+(VLOOKUP(P24,[13]LISTA!$H$2:$J$5,3,FALSE))</f>
        <v>11</v>
      </c>
      <c r="AG24" s="43" t="str">
        <f t="shared" si="0"/>
        <v>Critico</v>
      </c>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row>
    <row r="25" spans="1:208" s="19" customFormat="1" ht="37.5" customHeight="1" x14ac:dyDescent="0.2">
      <c r="A25" s="40">
        <v>16</v>
      </c>
      <c r="B25" s="40" t="s">
        <v>134</v>
      </c>
      <c r="C25" s="40" t="s">
        <v>415</v>
      </c>
      <c r="D25" s="40" t="s">
        <v>415</v>
      </c>
      <c r="E25" s="105" t="s">
        <v>708</v>
      </c>
      <c r="F25" s="106" t="s">
        <v>709</v>
      </c>
      <c r="G25" s="96"/>
      <c r="H25" s="40" t="s">
        <v>92</v>
      </c>
      <c r="I25" s="40" t="s">
        <v>415</v>
      </c>
      <c r="J25" s="40"/>
      <c r="K25" s="40" t="s">
        <v>268</v>
      </c>
      <c r="L25" s="40" t="s">
        <v>462</v>
      </c>
      <c r="M25" s="40" t="s">
        <v>73</v>
      </c>
      <c r="N25" s="40" t="s">
        <v>175</v>
      </c>
      <c r="O25" s="40" t="s">
        <v>282</v>
      </c>
      <c r="P25" s="40" t="s">
        <v>16</v>
      </c>
      <c r="Q25" s="97"/>
      <c r="R25" s="97"/>
      <c r="S25" s="97" t="s">
        <v>268</v>
      </c>
      <c r="T25" s="40"/>
      <c r="U25" s="40" t="s">
        <v>268</v>
      </c>
      <c r="V25" s="40"/>
      <c r="W25" s="40"/>
      <c r="X25" s="40"/>
      <c r="Y25" s="40" t="s">
        <v>268</v>
      </c>
      <c r="Z25" s="40"/>
      <c r="AA25" s="40" t="s">
        <v>268</v>
      </c>
      <c r="AB25" s="40"/>
      <c r="AC25" s="40"/>
      <c r="AD25" s="40"/>
      <c r="AE25" s="40" t="s">
        <v>268</v>
      </c>
      <c r="AF25" s="40">
        <f>IF(Q25="x",1,0)+IF(R25="x",2,0)+IF(S25="x",3,0)+IF(T25="x",3,0)+IF(U25="x",2,0)+IF(V25="x",1,0)+IF(W25="x",3,0)+IF(X25="x",2,0)+IF(Y25="x",1,0)+IF(Z25="x",3,0)+IF(AA25="x",2,0)+IF(AB25="x",1,0)+IF(AC25="x",3,0)+IF(AD25="x",2,0)+IF(AE25="x",1,0)+(VLOOKUP(P25,[13]LISTA!$H$2:$J$5,3,FALSE))</f>
        <v>8</v>
      </c>
      <c r="AG25" s="43" t="str">
        <f t="shared" si="0"/>
        <v>Moderado</v>
      </c>
    </row>
    <row r="26" spans="1:208" s="24" customFormat="1" ht="37.5" customHeight="1" x14ac:dyDescent="0.2">
      <c r="A26" s="20">
        <v>17</v>
      </c>
      <c r="B26" s="40" t="s">
        <v>134</v>
      </c>
      <c r="C26" s="40" t="s">
        <v>415</v>
      </c>
      <c r="D26" s="40" t="s">
        <v>415</v>
      </c>
      <c r="E26" s="105" t="s">
        <v>710</v>
      </c>
      <c r="F26" s="106" t="s">
        <v>711</v>
      </c>
      <c r="G26" s="96"/>
      <c r="H26" s="40" t="s">
        <v>92</v>
      </c>
      <c r="I26" s="40" t="s">
        <v>415</v>
      </c>
      <c r="J26" s="40"/>
      <c r="K26" s="40" t="s">
        <v>268</v>
      </c>
      <c r="L26" s="40" t="s">
        <v>462</v>
      </c>
      <c r="M26" s="40" t="s">
        <v>73</v>
      </c>
      <c r="N26" s="40" t="s">
        <v>175</v>
      </c>
      <c r="O26" s="40" t="s">
        <v>282</v>
      </c>
      <c r="P26" s="40" t="s">
        <v>16</v>
      </c>
      <c r="Q26" s="97"/>
      <c r="R26" s="97"/>
      <c r="S26" s="97" t="s">
        <v>268</v>
      </c>
      <c r="T26" s="40"/>
      <c r="U26" s="40" t="s">
        <v>268</v>
      </c>
      <c r="V26" s="40"/>
      <c r="W26" s="40"/>
      <c r="X26" s="40"/>
      <c r="Y26" s="40" t="s">
        <v>268</v>
      </c>
      <c r="Z26" s="40"/>
      <c r="AA26" s="40" t="s">
        <v>268</v>
      </c>
      <c r="AB26" s="40"/>
      <c r="AC26" s="40"/>
      <c r="AD26" s="40"/>
      <c r="AE26" s="40" t="s">
        <v>268</v>
      </c>
      <c r="AF26" s="40">
        <f>IF(Q26="x",1,0)+IF(R26="x",2,0)+IF(S26="x",3,0)+IF(T26="x",3,0)+IF(U26="x",2,0)+IF(V26="x",1,0)+IF(W26="x",3,0)+IF(X26="x",2,0)+IF(Y26="x",1,0)+IF(Z26="x",3,0)+IF(AA26="x",2,0)+IF(AB26="x",1,0)+IF(AC26="x",3,0)+IF(AD26="x",2,0)+IF(AE26="x",1,0)+(VLOOKUP(P26,[13]LISTA!$H$2:$J$5,3,FALSE))</f>
        <v>8</v>
      </c>
      <c r="AG26" s="43" t="str">
        <f t="shared" si="0"/>
        <v>Moderado</v>
      </c>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row>
    <row r="27" spans="1:208" s="19" customFormat="1" ht="37.5" customHeight="1" x14ac:dyDescent="0.2">
      <c r="A27" s="20">
        <v>18</v>
      </c>
      <c r="B27" s="40" t="s">
        <v>134</v>
      </c>
      <c r="C27" s="40" t="s">
        <v>415</v>
      </c>
      <c r="D27" s="40" t="s">
        <v>415</v>
      </c>
      <c r="E27" s="105" t="s">
        <v>712</v>
      </c>
      <c r="F27" s="106" t="s">
        <v>713</v>
      </c>
      <c r="G27" s="96"/>
      <c r="H27" s="40" t="s">
        <v>677</v>
      </c>
      <c r="I27" s="40" t="s">
        <v>415</v>
      </c>
      <c r="J27" s="40"/>
      <c r="K27" s="40" t="s">
        <v>268</v>
      </c>
      <c r="L27" s="40" t="s">
        <v>134</v>
      </c>
      <c r="M27" s="40" t="s">
        <v>91</v>
      </c>
      <c r="N27" s="40" t="s">
        <v>175</v>
      </c>
      <c r="O27" s="40" t="s">
        <v>282</v>
      </c>
      <c r="P27" s="40" t="s">
        <v>16</v>
      </c>
      <c r="Q27" s="97"/>
      <c r="R27" s="97"/>
      <c r="S27" s="97" t="s">
        <v>268</v>
      </c>
      <c r="T27" s="40"/>
      <c r="U27" s="40" t="s">
        <v>268</v>
      </c>
      <c r="V27" s="40"/>
      <c r="W27" s="40"/>
      <c r="X27" s="40"/>
      <c r="Y27" s="40" t="s">
        <v>268</v>
      </c>
      <c r="Z27" s="40"/>
      <c r="AA27" s="40"/>
      <c r="AB27" s="40" t="s">
        <v>268</v>
      </c>
      <c r="AC27" s="40"/>
      <c r="AD27" s="40"/>
      <c r="AE27" s="40" t="s">
        <v>268</v>
      </c>
      <c r="AF27" s="40">
        <f>IF(Q27="x",1,0)+IF(R27="x",2,0)+IF(S27="x",3,0)+IF(T27="x",3,0)+IF(U27="x",2,0)+IF(V27="x",1,0)+IF(W27="x",3,0)+IF(X27="x",2,0)+IF(Y27="x",1,0)+IF(Z27="x",3,0)+IF(AA27="x",2,0)+IF(AB27="x",1,0)+IF(AC27="x",3,0)+IF(AD27="x",2,0)+IF(AE27="x",1,0)+(VLOOKUP(P27,[13]LISTA!$H$2:$J$5,3,FALSE))</f>
        <v>7</v>
      </c>
      <c r="AG27" s="43" t="str">
        <f t="shared" si="0"/>
        <v>Moderado</v>
      </c>
    </row>
    <row r="28" spans="1:208" s="24" customFormat="1" ht="37.5" customHeight="1" x14ac:dyDescent="0.2">
      <c r="A28" s="40">
        <v>19</v>
      </c>
      <c r="B28" s="40" t="s">
        <v>134</v>
      </c>
      <c r="C28" s="40" t="s">
        <v>415</v>
      </c>
      <c r="D28" s="40" t="s">
        <v>415</v>
      </c>
      <c r="E28" s="105" t="s">
        <v>714</v>
      </c>
      <c r="F28" s="106" t="s">
        <v>715</v>
      </c>
      <c r="G28" s="96"/>
      <c r="H28" s="40" t="s">
        <v>677</v>
      </c>
      <c r="I28" s="40" t="s">
        <v>415</v>
      </c>
      <c r="J28" s="40"/>
      <c r="K28" s="40" t="s">
        <v>268</v>
      </c>
      <c r="L28" s="40" t="s">
        <v>134</v>
      </c>
      <c r="M28" s="40" t="s">
        <v>91</v>
      </c>
      <c r="N28" s="40" t="s">
        <v>175</v>
      </c>
      <c r="O28" s="40" t="s">
        <v>282</v>
      </c>
      <c r="P28" s="40" t="s">
        <v>16</v>
      </c>
      <c r="Q28" s="97"/>
      <c r="R28" s="97"/>
      <c r="S28" s="97" t="s">
        <v>268</v>
      </c>
      <c r="T28" s="40"/>
      <c r="U28" s="40" t="s">
        <v>268</v>
      </c>
      <c r="V28" s="40"/>
      <c r="W28" s="40"/>
      <c r="X28" s="40"/>
      <c r="Y28" s="40" t="s">
        <v>268</v>
      </c>
      <c r="Z28" s="40"/>
      <c r="AA28" s="40"/>
      <c r="AB28" s="40" t="s">
        <v>268</v>
      </c>
      <c r="AC28" s="40"/>
      <c r="AD28" s="40"/>
      <c r="AE28" s="40" t="s">
        <v>268</v>
      </c>
      <c r="AF28" s="40">
        <f>IF(Q28="x",1,0)+IF(R28="x",2,0)+IF(S28="x",3,0)+IF(T28="x",3,0)+IF(U28="x",2,0)+IF(V28="x",1,0)+IF(W28="x",3,0)+IF(X28="x",2,0)+IF(Y28="x",1,0)+IF(Z28="x",3,0)+IF(AA28="x",2,0)+IF(AB28="x",1,0)+IF(AC28="x",3,0)+IF(AD28="x",2,0)+IF(AE28="x",1,0)+(VLOOKUP(P28,[13]LISTA!$H$2:$J$5,3,FALSE))</f>
        <v>7</v>
      </c>
      <c r="AG28" s="43" t="str">
        <f t="shared" si="0"/>
        <v>Moderado</v>
      </c>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row>
    <row r="29" spans="1:208" s="26" customFormat="1" ht="37.5" customHeight="1" x14ac:dyDescent="0.2">
      <c r="A29" s="20">
        <v>20</v>
      </c>
      <c r="B29" s="40" t="s">
        <v>134</v>
      </c>
      <c r="C29" s="40" t="s">
        <v>415</v>
      </c>
      <c r="D29" s="40" t="s">
        <v>415</v>
      </c>
      <c r="E29" s="105" t="s">
        <v>716</v>
      </c>
      <c r="F29" s="106" t="s">
        <v>717</v>
      </c>
      <c r="G29" s="96"/>
      <c r="H29" s="40" t="s">
        <v>677</v>
      </c>
      <c r="I29" s="40" t="s">
        <v>415</v>
      </c>
      <c r="J29" s="40"/>
      <c r="K29" s="40" t="s">
        <v>268</v>
      </c>
      <c r="L29" s="40" t="s">
        <v>718</v>
      </c>
      <c r="M29" s="40" t="s">
        <v>91</v>
      </c>
      <c r="N29" s="40" t="s">
        <v>175</v>
      </c>
      <c r="O29" s="40" t="s">
        <v>282</v>
      </c>
      <c r="P29" s="40" t="s">
        <v>16</v>
      </c>
      <c r="Q29" s="97"/>
      <c r="R29" s="97"/>
      <c r="S29" s="97" t="s">
        <v>268</v>
      </c>
      <c r="T29" s="40"/>
      <c r="U29" s="40" t="s">
        <v>268</v>
      </c>
      <c r="V29" s="40"/>
      <c r="W29" s="40"/>
      <c r="X29" s="40"/>
      <c r="Y29" s="40" t="s">
        <v>268</v>
      </c>
      <c r="Z29" s="40"/>
      <c r="AA29" s="40" t="s">
        <v>268</v>
      </c>
      <c r="AB29" s="40"/>
      <c r="AC29" s="40"/>
      <c r="AD29" s="40"/>
      <c r="AE29" s="40" t="s">
        <v>268</v>
      </c>
      <c r="AF29" s="40">
        <f>IF(Q29="x",1,0)+IF(R29="x",2,0)+IF(S29="x",3,0)+IF(T29="x",3,0)+IF(U29="x",2,0)+IF(V29="x",1,0)+IF(W29="x",3,0)+IF(X29="x",2,0)+IF(Y29="x",1,0)+IF(Z29="x",3,0)+IF(AA29="x",2,0)+IF(AB29="x",1,0)+IF(AC29="x",3,0)+IF(AD29="x",2,0)+IF(AE29="x",1,0)+(VLOOKUP(P29,[13]LISTA!$H$2:$J$5,3,FALSE))</f>
        <v>8</v>
      </c>
      <c r="AG29" s="43" t="str">
        <f t="shared" si="0"/>
        <v>Moderado</v>
      </c>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row>
    <row r="30" spans="1:208" ht="38.25" x14ac:dyDescent="0.2">
      <c r="A30" s="20">
        <v>21</v>
      </c>
      <c r="B30" s="40" t="s">
        <v>134</v>
      </c>
      <c r="C30" s="40" t="s">
        <v>415</v>
      </c>
      <c r="D30" s="40" t="s">
        <v>415</v>
      </c>
      <c r="E30" s="105" t="s">
        <v>719</v>
      </c>
      <c r="F30" s="106" t="s">
        <v>720</v>
      </c>
      <c r="G30" s="96"/>
      <c r="H30" s="40" t="s">
        <v>631</v>
      </c>
      <c r="I30" s="40" t="s">
        <v>415</v>
      </c>
      <c r="J30" s="40"/>
      <c r="K30" s="40" t="s">
        <v>268</v>
      </c>
      <c r="L30" s="40" t="s">
        <v>134</v>
      </c>
      <c r="M30" s="40" t="s">
        <v>91</v>
      </c>
      <c r="N30" s="40" t="s">
        <v>175</v>
      </c>
      <c r="O30" s="40" t="s">
        <v>282</v>
      </c>
      <c r="P30" s="40" t="s">
        <v>16</v>
      </c>
      <c r="Q30" s="97"/>
      <c r="R30" s="97"/>
      <c r="S30" s="97" t="s">
        <v>268</v>
      </c>
      <c r="T30" s="40"/>
      <c r="U30" s="40" t="s">
        <v>268</v>
      </c>
      <c r="V30" s="40"/>
      <c r="W30" s="40"/>
      <c r="X30" s="40"/>
      <c r="Y30" s="40" t="s">
        <v>268</v>
      </c>
      <c r="Z30" s="40"/>
      <c r="AA30" s="40"/>
      <c r="AB30" s="40" t="s">
        <v>268</v>
      </c>
      <c r="AC30" s="40"/>
      <c r="AD30" s="40"/>
      <c r="AE30" s="40" t="s">
        <v>268</v>
      </c>
      <c r="AF30" s="40">
        <f>IF(Q30="x",1,0)+IF(R30="x",2,0)+IF(S30="x",3,0)+IF(T30="x",3,0)+IF(U30="x",2,0)+IF(V30="x",1,0)+IF(W30="x",3,0)+IF(X30="x",2,0)+IF(Y30="x",1,0)+IF(Z30="x",3,0)+IF(AA30="x",2,0)+IF(AB30="x",1,0)+IF(AC30="x",3,0)+IF(AD30="x",2,0)+IF(AE30="x",1,0)+(VLOOKUP(P30,[13]LISTA!$H$2:$J$5,3,FALSE))</f>
        <v>7</v>
      </c>
      <c r="AG30" s="43" t="str">
        <f t="shared" si="0"/>
        <v>Moderado</v>
      </c>
    </row>
    <row r="31" spans="1:208" ht="63.75" x14ac:dyDescent="0.2">
      <c r="A31" s="40">
        <v>22</v>
      </c>
      <c r="B31" s="40" t="s">
        <v>134</v>
      </c>
      <c r="C31" s="40" t="s">
        <v>415</v>
      </c>
      <c r="D31" s="40" t="s">
        <v>415</v>
      </c>
      <c r="E31" s="105" t="s">
        <v>721</v>
      </c>
      <c r="F31" s="106" t="s">
        <v>722</v>
      </c>
      <c r="G31" s="96"/>
      <c r="H31" s="40" t="s">
        <v>677</v>
      </c>
      <c r="I31" s="40" t="s">
        <v>415</v>
      </c>
      <c r="J31" s="40"/>
      <c r="K31" s="40" t="s">
        <v>268</v>
      </c>
      <c r="L31" s="40" t="s">
        <v>718</v>
      </c>
      <c r="M31" s="40" t="s">
        <v>91</v>
      </c>
      <c r="N31" s="40" t="s">
        <v>175</v>
      </c>
      <c r="O31" s="40" t="s">
        <v>282</v>
      </c>
      <c r="P31" s="40" t="s">
        <v>16</v>
      </c>
      <c r="Q31" s="97"/>
      <c r="R31" s="97"/>
      <c r="S31" s="97" t="s">
        <v>268</v>
      </c>
      <c r="T31" s="40"/>
      <c r="U31" s="40" t="s">
        <v>268</v>
      </c>
      <c r="V31" s="40"/>
      <c r="W31" s="40"/>
      <c r="X31" s="40"/>
      <c r="Y31" s="40" t="s">
        <v>268</v>
      </c>
      <c r="Z31" s="40"/>
      <c r="AA31" s="40"/>
      <c r="AB31" s="40" t="s">
        <v>268</v>
      </c>
      <c r="AC31" s="40"/>
      <c r="AD31" s="40"/>
      <c r="AE31" s="40" t="s">
        <v>268</v>
      </c>
      <c r="AF31" s="40">
        <f>IF(Q31="x",1,0)+IF(R31="x",2,0)+IF(S31="x",3,0)+IF(T31="x",3,0)+IF(U31="x",2,0)+IF(V31="x",1,0)+IF(W31="x",3,0)+IF(X31="x",2,0)+IF(Y31="x",1,0)+IF(Z31="x",3,0)+IF(AA31="x",2,0)+IF(AB31="x",1,0)+IF(AC31="x",3,0)+IF(AD31="x",2,0)+IF(AE31="x",1,0)+(VLOOKUP(P31,[13]LISTA!$H$2:$J$5,3,FALSE))</f>
        <v>7</v>
      </c>
      <c r="AG31" s="43" t="str">
        <f t="shared" si="0"/>
        <v>Moderado</v>
      </c>
    </row>
    <row r="32" spans="1:208" ht="38.25" x14ac:dyDescent="0.2">
      <c r="A32" s="40">
        <v>23</v>
      </c>
      <c r="B32" s="40" t="s">
        <v>134</v>
      </c>
      <c r="C32" s="40" t="s">
        <v>415</v>
      </c>
      <c r="D32" s="40" t="s">
        <v>415</v>
      </c>
      <c r="E32" s="105" t="s">
        <v>723</v>
      </c>
      <c r="F32" s="106" t="s">
        <v>724</v>
      </c>
      <c r="G32" s="96"/>
      <c r="H32" s="40" t="s">
        <v>92</v>
      </c>
      <c r="I32" s="40" t="s">
        <v>415</v>
      </c>
      <c r="J32" s="40"/>
      <c r="K32" s="40" t="s">
        <v>268</v>
      </c>
      <c r="L32" s="40" t="s">
        <v>696</v>
      </c>
      <c r="M32" s="40" t="s">
        <v>91</v>
      </c>
      <c r="N32" s="40" t="s">
        <v>175</v>
      </c>
      <c r="O32" s="40" t="s">
        <v>157</v>
      </c>
      <c r="P32" s="40" t="s">
        <v>15</v>
      </c>
      <c r="Q32" s="97"/>
      <c r="R32" s="97"/>
      <c r="S32" s="97" t="s">
        <v>268</v>
      </c>
      <c r="T32" s="40"/>
      <c r="U32" s="40" t="s">
        <v>268</v>
      </c>
      <c r="V32" s="40"/>
      <c r="W32" s="40"/>
      <c r="X32" s="40"/>
      <c r="Y32" s="40" t="s">
        <v>268</v>
      </c>
      <c r="Z32" s="40"/>
      <c r="AA32" s="40"/>
      <c r="AB32" s="40" t="s">
        <v>268</v>
      </c>
      <c r="AC32" s="40"/>
      <c r="AD32" s="40"/>
      <c r="AE32" s="40" t="s">
        <v>268</v>
      </c>
      <c r="AF32" s="40">
        <f>IF(Q32="x",1,0)+IF(R32="x",2,0)+IF(S32="x",3,0)+IF(T32="x",3,0)+IF(U32="x",2,0)+IF(V32="x",1,0)+IF(W32="x",3,0)+IF(X32="x",2,0)+IF(Y32="x",1,0)+IF(Z32="x",3,0)+IF(AA32="x",2,0)+IF(AB32="x",1,0)+IF(AC32="x",3,0)+IF(AD32="x",2,0)+IF(AE32="x",1,0)+(VLOOKUP(P32,[13]LISTA!$H$2:$J$5,3,FALSE))</f>
        <v>9</v>
      </c>
      <c r="AG32" s="43" t="str">
        <f t="shared" si="0"/>
        <v>Moderado</v>
      </c>
    </row>
    <row r="43" spans="1:208" s="6" customFormat="1" ht="24" customHeight="1" x14ac:dyDescent="0.2">
      <c r="A43" s="176" t="s">
        <v>25</v>
      </c>
      <c r="B43" s="177"/>
      <c r="C43" s="178" t="s">
        <v>43</v>
      </c>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row>
    <row r="44" spans="1:208" s="6" customFormat="1" ht="36" customHeight="1" x14ac:dyDescent="0.2">
      <c r="A44" s="179" t="s">
        <v>33</v>
      </c>
      <c r="B44" s="180"/>
      <c r="C44" s="178" t="s">
        <v>62</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row>
    <row r="45" spans="1:208" s="6" customFormat="1" x14ac:dyDescent="0.2">
      <c r="A45" s="176" t="s">
        <v>11</v>
      </c>
      <c r="B45" s="177"/>
      <c r="C45" s="178" t="s">
        <v>40</v>
      </c>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row>
    <row r="46" spans="1:208" s="6" customFormat="1" x14ac:dyDescent="0.2">
      <c r="A46" s="179" t="s">
        <v>45</v>
      </c>
      <c r="B46" s="180"/>
      <c r="C46" s="181" t="s">
        <v>52</v>
      </c>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3"/>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row>
    <row r="47" spans="1:208" s="6" customFormat="1" x14ac:dyDescent="0.2">
      <c r="A47" s="176" t="s">
        <v>46</v>
      </c>
      <c r="B47" s="177"/>
      <c r="C47" s="178" t="s">
        <v>53</v>
      </c>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row>
    <row r="48" spans="1:208" s="6" customFormat="1" ht="24" customHeight="1" x14ac:dyDescent="0.2">
      <c r="A48" s="179" t="s">
        <v>28</v>
      </c>
      <c r="B48" s="180"/>
      <c r="C48" s="178" t="s">
        <v>41</v>
      </c>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row>
    <row r="49" spans="1:208" s="6" customFormat="1" ht="24" customHeight="1" x14ac:dyDescent="0.2">
      <c r="A49" s="176" t="s">
        <v>29</v>
      </c>
      <c r="B49" s="177"/>
      <c r="C49" s="178" t="s">
        <v>54</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row>
    <row r="50" spans="1:208" s="6" customFormat="1" x14ac:dyDescent="0.2">
      <c r="A50" s="179" t="s">
        <v>26</v>
      </c>
      <c r="B50" s="180"/>
      <c r="C50" s="178" t="s">
        <v>42</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row>
    <row r="51" spans="1:208" s="6" customFormat="1" ht="36" customHeight="1" x14ac:dyDescent="0.2">
      <c r="A51" s="176" t="s">
        <v>30</v>
      </c>
      <c r="B51" s="177"/>
      <c r="C51" s="178" t="s">
        <v>55</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row>
    <row r="52" spans="1:208" s="6" customFormat="1" x14ac:dyDescent="0.2">
      <c r="A52" s="179" t="s">
        <v>31</v>
      </c>
      <c r="B52" s="180"/>
      <c r="C52" s="178" t="s">
        <v>56</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row>
    <row r="53" spans="1:208" s="6" customFormat="1" ht="36" customHeight="1" x14ac:dyDescent="0.2">
      <c r="A53" s="176" t="s">
        <v>57</v>
      </c>
      <c r="B53" s="177"/>
      <c r="C53" s="178" t="s">
        <v>63</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row>
    <row r="54" spans="1:208" s="6" customFormat="1" ht="36" customHeight="1" x14ac:dyDescent="0.2">
      <c r="A54" s="184" t="s">
        <v>12</v>
      </c>
      <c r="B54" s="185"/>
      <c r="C54" s="178" t="s">
        <v>13</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row>
    <row r="55" spans="1:208" s="6" customFormat="1" ht="36" customHeight="1" x14ac:dyDescent="0.2">
      <c r="A55" s="186" t="s">
        <v>91</v>
      </c>
      <c r="B55" s="177"/>
      <c r="C55" s="178" t="s">
        <v>83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row>
    <row r="56" spans="1:208" s="6" customFormat="1" ht="36" customHeight="1" x14ac:dyDescent="0.2">
      <c r="A56" s="187" t="s">
        <v>73</v>
      </c>
      <c r="B56" s="180"/>
      <c r="C56" s="178" t="s">
        <v>74</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row>
    <row r="57" spans="1:208" s="6" customFormat="1" ht="36" customHeight="1" x14ac:dyDescent="0.2">
      <c r="A57" s="186" t="s">
        <v>72</v>
      </c>
      <c r="B57" s="177"/>
      <c r="C57" s="178" t="s">
        <v>75</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row>
    <row r="58" spans="1:208" s="6" customFormat="1" ht="36" customHeight="1" x14ac:dyDescent="0.2">
      <c r="A58" s="187" t="s">
        <v>76</v>
      </c>
      <c r="B58" s="180"/>
      <c r="C58" s="178" t="s">
        <v>77</v>
      </c>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row>
    <row r="59" spans="1:208" s="6" customFormat="1" ht="36" customHeight="1" x14ac:dyDescent="0.2">
      <c r="A59" s="189" t="s">
        <v>34</v>
      </c>
      <c r="B59" s="185"/>
      <c r="C59" s="178" t="s">
        <v>49</v>
      </c>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row>
    <row r="60" spans="1:208" s="6" customFormat="1" ht="36" customHeight="1" x14ac:dyDescent="0.2">
      <c r="A60" s="179" t="s">
        <v>35</v>
      </c>
      <c r="B60" s="180"/>
      <c r="C60" s="178" t="s">
        <v>59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row>
    <row r="61" spans="1:208" s="6" customFormat="1" ht="36" customHeight="1" x14ac:dyDescent="0.2">
      <c r="A61" s="179" t="s">
        <v>36</v>
      </c>
      <c r="B61" s="180"/>
      <c r="C61" s="178" t="s">
        <v>37</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row>
    <row r="62" spans="1:208" s="6" customFormat="1" ht="36" customHeight="1" x14ac:dyDescent="0.2">
      <c r="A62" s="179" t="s">
        <v>38</v>
      </c>
      <c r="B62" s="180"/>
      <c r="C62" s="178" t="s">
        <v>39</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row>
    <row r="63" spans="1:208" s="6" customFormat="1" ht="36" customHeight="1" x14ac:dyDescent="0.2">
      <c r="A63" s="189" t="s">
        <v>152</v>
      </c>
      <c r="B63" s="185"/>
      <c r="C63" s="178" t="s">
        <v>153</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row>
    <row r="64" spans="1:208" s="6" customFormat="1" ht="24" customHeight="1" x14ac:dyDescent="0.2">
      <c r="A64" s="189" t="s">
        <v>34</v>
      </c>
      <c r="B64" s="185"/>
      <c r="C64" s="178" t="s">
        <v>84</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row>
    <row r="65" spans="1:208" s="6" customFormat="1" ht="24" customHeight="1" x14ac:dyDescent="0.2">
      <c r="A65" s="176" t="s">
        <v>23</v>
      </c>
      <c r="B65" s="177"/>
      <c r="C65" s="178" t="s">
        <v>69</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row>
    <row r="66" spans="1:208" s="6" customFormat="1" ht="36" customHeight="1" x14ac:dyDescent="0.2">
      <c r="A66" s="179" t="s">
        <v>24</v>
      </c>
      <c r="B66" s="180"/>
      <c r="C66" s="178" t="s">
        <v>71</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row>
    <row r="67" spans="1:208" s="6" customFormat="1" ht="24" customHeight="1" x14ac:dyDescent="0.2">
      <c r="A67" s="176" t="s">
        <v>0</v>
      </c>
      <c r="B67" s="177"/>
      <c r="C67" s="178" t="s">
        <v>58</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row>
    <row r="68" spans="1:208" s="6" customFormat="1" ht="24" customHeight="1" x14ac:dyDescent="0.2">
      <c r="A68" s="188" t="s">
        <v>44</v>
      </c>
      <c r="B68" s="188"/>
      <c r="C68" s="178" t="s">
        <v>50</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row>
  </sheetData>
  <sheetProtection algorithmName="SHA-512" hashValue="v7e9VJsooEiAThTmB5yvwqCHhpVKH4ISTo1nW8l9SR2Hsmg5Nkysk+SeOQJvqW+E6l5e/K8YOcsfx+Kv3GmEfg==" saltValue="zyRVnhYFCXirVA6FwVHJXA==" spinCount="100000" sheet="1" objects="1" scenarios="1"/>
  <mergeCells count="83">
    <mergeCell ref="A66:B66"/>
    <mergeCell ref="C66:AG66"/>
    <mergeCell ref="A67:B67"/>
    <mergeCell ref="C67:AG67"/>
    <mergeCell ref="A68:B68"/>
    <mergeCell ref="C68:AG68"/>
    <mergeCell ref="A63:B63"/>
    <mergeCell ref="C63:AG63"/>
    <mergeCell ref="A64:B64"/>
    <mergeCell ref="C64:AG64"/>
    <mergeCell ref="A65:B65"/>
    <mergeCell ref="C65:AG65"/>
    <mergeCell ref="A60:B60"/>
    <mergeCell ref="C60:AG60"/>
    <mergeCell ref="A61:B61"/>
    <mergeCell ref="C61:AG61"/>
    <mergeCell ref="A62:B62"/>
    <mergeCell ref="C62:AG62"/>
    <mergeCell ref="A57:B57"/>
    <mergeCell ref="C57:AG57"/>
    <mergeCell ref="A58:B58"/>
    <mergeCell ref="C58:AG58"/>
    <mergeCell ref="A59:B59"/>
    <mergeCell ref="C59:AG59"/>
    <mergeCell ref="A54:B54"/>
    <mergeCell ref="C54:AG54"/>
    <mergeCell ref="A55:B55"/>
    <mergeCell ref="C55:AG55"/>
    <mergeCell ref="A56:B56"/>
    <mergeCell ref="C56:AG56"/>
    <mergeCell ref="A51:B51"/>
    <mergeCell ref="C51:AG51"/>
    <mergeCell ref="A52:B52"/>
    <mergeCell ref="C52:AG52"/>
    <mergeCell ref="A53:B53"/>
    <mergeCell ref="C53:AG53"/>
    <mergeCell ref="A48:B48"/>
    <mergeCell ref="C48:AG48"/>
    <mergeCell ref="A49:B49"/>
    <mergeCell ref="C49:AG49"/>
    <mergeCell ref="A50:B50"/>
    <mergeCell ref="C50:AG50"/>
    <mergeCell ref="A45:B45"/>
    <mergeCell ref="C45:AG45"/>
    <mergeCell ref="A46:B46"/>
    <mergeCell ref="C46:AG46"/>
    <mergeCell ref="A47:B47"/>
    <mergeCell ref="C47:AG47"/>
    <mergeCell ref="AC8:AE8"/>
    <mergeCell ref="AF8:AF9"/>
    <mergeCell ref="AG8:AG9"/>
    <mergeCell ref="A43:B43"/>
    <mergeCell ref="C43:AG43"/>
    <mergeCell ref="C8:C9"/>
    <mergeCell ref="D8:D9"/>
    <mergeCell ref="E8:E9"/>
    <mergeCell ref="A44:B44"/>
    <mergeCell ref="C44:AG44"/>
    <mergeCell ref="O8:O9"/>
    <mergeCell ref="P8:P9"/>
    <mergeCell ref="Q8:S8"/>
    <mergeCell ref="T8:V8"/>
    <mergeCell ref="W8:Y8"/>
    <mergeCell ref="Z8:AB8"/>
    <mergeCell ref="F8:F9"/>
    <mergeCell ref="G8:G9"/>
    <mergeCell ref="H8:H9"/>
    <mergeCell ref="I8:I9"/>
    <mergeCell ref="J8:K8"/>
    <mergeCell ref="N8:N9"/>
    <mergeCell ref="A8:A9"/>
    <mergeCell ref="B8:B9"/>
    <mergeCell ref="A5:AG5"/>
    <mergeCell ref="A6:L7"/>
    <mergeCell ref="M6:P7"/>
    <mergeCell ref="Q6:V7"/>
    <mergeCell ref="W6:AG7"/>
    <mergeCell ref="A2:D4"/>
    <mergeCell ref="E2:Y4"/>
    <mergeCell ref="Z2:AG2"/>
    <mergeCell ref="Z3:AD3"/>
    <mergeCell ref="AE3:AG3"/>
    <mergeCell ref="Z4:AG4"/>
  </mergeCells>
  <conditionalFormatting sqref="AG1:AG7 AG10:AG1048576">
    <cfRule type="containsText" dxfId="40" priority="2" operator="containsText" text="Bajo">
      <formula>NOT(ISERROR(SEARCH("Bajo",AG1)))</formula>
    </cfRule>
    <cfRule type="containsText" dxfId="39" priority="3" operator="containsText" text="Moderado">
      <formula>NOT(ISERROR(SEARCH("Moderado",AG1)))</formula>
    </cfRule>
    <cfRule type="containsText" dxfId="38" priority="4" operator="containsText" text="Critico">
      <formula>NOT(ISERROR(SEARCH("Critico",AG1)))</formula>
    </cfRule>
  </conditionalFormatting>
  <conditionalFormatting sqref="AF10:AF32">
    <cfRule type="colorScale" priority="1">
      <colorScale>
        <cfvo type="num" val="5"/>
        <cfvo type="num" val="8"/>
        <cfvo type="num" val="11"/>
        <color rgb="FF00B050"/>
        <color rgb="FFFFFF00"/>
        <color rgb="FFFF0000"/>
      </colorScale>
    </cfRule>
  </conditionalFormatting>
  <dataValidations count="4">
    <dataValidation type="list" allowBlank="1" showInputMessage="1" showErrorMessage="1" sqref="I10:I32">
      <formula1>FORMATO</formula1>
    </dataValidation>
    <dataValidation type="list" allowBlank="1" showInputMessage="1" showErrorMessage="1" sqref="O10:O32">
      <formula1 xml:space="preserve"> Responsables</formula1>
    </dataValidation>
    <dataValidation type="list" allowBlank="1" showInputMessage="1" showErrorMessage="1" sqref="G10:G32">
      <formula1>Idioma</formula1>
    </dataValidation>
    <dataValidation type="list" allowBlank="1" showInputMessage="1" showErrorMessage="1" sqref="B10:B32">
      <formula1>PROCESO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[13]LISTA!#REF!</xm:f>
          </x14:formula1>
          <xm:sqref>H10:H32</xm:sqref>
        </x14:dataValidation>
        <x14:dataValidation type="list" allowBlank="1" showInputMessage="1" showErrorMessage="1">
          <x14:formula1>
            <xm:f>[13]LISTA!#REF!</xm:f>
          </x14:formula1>
          <xm:sqref>N10:N32</xm:sqref>
        </x14:dataValidation>
        <x14:dataValidation type="list" allowBlank="1" showInputMessage="1" showErrorMessage="1">
          <x14:formula1>
            <xm:f>[13]LISTA!#REF!</xm:f>
          </x14:formula1>
          <xm:sqref>M10:M32</xm:sqref>
        </x14:dataValidation>
        <x14:dataValidation type="list" allowBlank="1" showInputMessage="1" showErrorMessage="1">
          <x14:formula1>
            <xm:f>[13]LISTA!#REF!</xm:f>
          </x14:formula1>
          <xm:sqref>P10:P32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E39B9E309A7A54C9085FE8A3069480E" ma:contentTypeVersion="9" ma:contentTypeDescription="Crear nuevo documento." ma:contentTypeScope="" ma:versionID="621aec6cc2bf64882418ef18ce83eb58">
  <xsd:schema xmlns:xsd="http://www.w3.org/2001/XMLSchema" xmlns:xs="http://www.w3.org/2001/XMLSchema" xmlns:p="http://schemas.microsoft.com/office/2006/metadata/properties" xmlns:ns2="525eedad-49da-4c80-8e43-8ab71e7c85a8" xmlns:ns3="3aafffa2-5005-4815-81d9-0b2c73e2f627" targetNamespace="http://schemas.microsoft.com/office/2006/metadata/properties" ma:root="true" ma:fieldsID="15fe8ae53868bfdb089041601e8a3099" ns2:_="" ns3:_="">
    <xsd:import namespace="525eedad-49da-4c80-8e43-8ab71e7c85a8"/>
    <xsd:import namespace="3aafffa2-5005-4815-81d9-0b2c73e2f6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5eedad-49da-4c80-8e43-8ab71e7c85a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afffa2-5005-4815-81d9-0b2c73e2f62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e V i D T r H 8 2 1 O m A A A A + Q A A A B I A H A B D b 2 5 m a W c v U G F j a 2 F n Z S 5 4 b W w g o h g A K K A U A A A A A A A A A A A A A A A A A A A A A A A A A A A A h Y + 9 D o I w G E V f h X S n f 0 S j 5 K M M r B J N T I x r A x U a o R h a L O / m 4 C P 5 C p I o 6 u Z 4 T 8 5 w 7 u N 2 h 3 R s m + C q e q s 7 k y C G K Q q U K b p S m y p B g z u F K 5 Q K 2 M n i L C s V T L K x 8 W j L B N X O X W J C v P f Y R 7 j r K 8 I p Z e S Y b / Z F r V q J P r L + L 4 f a W C d N o Z C A w y t G c L x k e M H W H L O I M i A z h 1 y b r 8 O n Z E y B / E D I h s Y N v R L K h t k W y D y B v G + I J 1 B L A w Q U A A I A C A B 5 W I N 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V i D T i i K R 7 g O A A A A E Q A A A B M A H A B G b 3 J t d W x h c y 9 T Z W N 0 a W 9 u M S 5 t I K I Y A C i g F A A A A A A A A A A A A A A A A A A A A A A A A A A A A C t O T S 7 J z M 9 T C I b Q h t Y A U E s B A i 0 A F A A C A A g A e V i D T r H 8 2 1 O m A A A A + Q A A A B I A A A A A A A A A A A A A A A A A A A A A A E N v b m Z p Z y 9 Q Y W N r Y W d l L n h t b F B L A Q I t A B Q A A g A I A H l Y g 0 4 P y u m r p A A A A O k A A A A T A A A A A A A A A A A A A A A A A P I A A A B b Q 2 9 u d G V u d F 9 U e X B l c 1 0 u e G 1 s U E s B A i 0 A F A A C A A g A e V i D T i 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Z Z x 6 + y x z t I r s A F Z A n x d e U A A A A A A g A A A A A A E G Y A A A A B A A A g A A A A q W z E 0 a m O h s t U g y 1 G s O B 1 R B 9 9 e R U H f m j e P 0 7 2 + 8 R i b u s A A A A A D o A A A A A C A A A g A A A A + q M P z m j M c o p y 4 7 B 3 T Q 9 5 1 Y Z W K c + L b P 5 s n + w l U 7 O 3 e R d Q A A A A P H c s Y s d A v q G k L H 9 i x V U O E r t T 7 7 w z z 6 e L e T V H 2 4 S l 0 O 9 V K n H f z O O s x l R Z H E R s 4 i r 3 I M Z F w j N b u 2 R V C l D 2 Z e q S n L Z 5 f y o p u N b N n U S i 8 Z Z 2 2 b l A A A A A h 9 W w n t 9 r q x + O w 1 I o 0 5 v u C 8 8 a U 5 z P S 2 T a 2 N d E I p V 9 3 e N D / a q H m Q a S E A 0 s p 2 0 Y v H q 3 3 z q z / e f B d I b X O i y u W Z T z D 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F2F211-794C-4538-9322-C49AD42818A6}">
  <ds:schemaRefs>
    <ds:schemaRef ds:uri="http://schemas.microsoft.com/sharepoint/v3/contenttype/forms"/>
  </ds:schemaRefs>
</ds:datastoreItem>
</file>

<file path=customXml/itemProps2.xml><?xml version="1.0" encoding="utf-8"?>
<ds:datastoreItem xmlns:ds="http://schemas.openxmlformats.org/officeDocument/2006/customXml" ds:itemID="{14509825-3EE4-4FA4-8F04-3A953EE69D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5eedad-49da-4c80-8e43-8ab71e7c85a8"/>
    <ds:schemaRef ds:uri="3aafffa2-5005-4815-81d9-0b2c73e2f6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8F9354-9107-4677-940D-F3BBF25418A7}">
  <ds:schemaRefs>
    <ds:schemaRef ds:uri="http://schemas.microsoft.com/DataMashup"/>
  </ds:schemaRefs>
</ds:datastoreItem>
</file>

<file path=customXml/itemProps4.xml><?xml version="1.0" encoding="utf-8"?>
<ds:datastoreItem xmlns:ds="http://schemas.openxmlformats.org/officeDocument/2006/customXml" ds:itemID="{CF74346B-FE23-4FA0-A9AC-E8E5E264464E}">
  <ds:schemaRefs>
    <ds:schemaRef ds:uri="3aafffa2-5005-4815-81d9-0b2c73e2f627"/>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25eedad-49da-4c80-8e43-8ab71e7c85a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01-DE</vt:lpstr>
      <vt:lpstr>02-GCI</vt:lpstr>
      <vt:lpstr>03-DTIC</vt:lpstr>
      <vt:lpstr>04-CE</vt:lpstr>
      <vt:lpstr>05-PDD</vt:lpstr>
      <vt:lpstr>06-PCFP</vt:lpstr>
      <vt:lpstr>07-PD</vt:lpstr>
      <vt:lpstr>08-GTH</vt:lpstr>
      <vt:lpstr>09-GA</vt:lpstr>
      <vt:lpstr>10-GF</vt:lpstr>
      <vt:lpstr>11-GC</vt:lpstr>
      <vt:lpstr>12-GD</vt:lpstr>
      <vt:lpstr>13-GJ</vt:lpstr>
      <vt:lpstr>14-SU</vt:lpstr>
      <vt:lpstr>15-CID</vt:lpstr>
      <vt:lpstr>16-ES</vt:lpstr>
      <vt:lpstr>INSTRUCCIONES</vt:lpstr>
      <vt:lpstr>LISTA</vt:lpstr>
      <vt:lpstr>Resultados</vt:lpstr>
      <vt:lpstr>Conservación</vt:lpstr>
      <vt:lpstr>FORMATO</vt:lpstr>
      <vt:lpstr>Idioma</vt:lpstr>
      <vt:lpstr>PROCESO</vt:lpstr>
      <vt:lpstr>Responsables</vt:lpstr>
      <vt:lpstr>tipologia</vt:lpstr>
      <vt:lpstr>tipologias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docampo</cp:lastModifiedBy>
  <cp:lastPrinted>2020-05-07T22:25:27Z</cp:lastPrinted>
  <dcterms:created xsi:type="dcterms:W3CDTF">2015-06-03T21:32:48Z</dcterms:created>
  <dcterms:modified xsi:type="dcterms:W3CDTF">2020-08-27T14:55:54Z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0x0101003E39B9E309A7A54C9085FE8A3069480E</vt:lpwstr>
  </property>
</Properties>
</file>